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!База/1 Системы/Инвестиционные программы/! 2020 - 2022/ИП РЭС 2020-2022/01.09.2019/ИП РЭС 2020-2022/D09_1104911000127_49/"/>
    </mc:Choice>
  </mc:AlternateContent>
  <xr:revisionPtr revIDLastSave="0" documentId="13_ncr:1_{68C8C6BA-9FDE-4745-BD83-19CF6F46DDC7}" xr6:coauthVersionLast="40" xr6:coauthVersionMax="44" xr10:uidLastSave="{00000000-0000-0000-0000-000000000000}"/>
  <bookViews>
    <workbookView xWindow="18380" yWindow="780" windowWidth="40360" windowHeight="25500" xr2:uid="{00000000-000D-0000-FFFF-FFFF00000000}"/>
  </bookViews>
  <sheets>
    <sheet name="ФЭМ" sheetId="3" r:id="rId1"/>
  </sheets>
  <definedNames>
    <definedName name="_xlnm._FilterDatabase" localSheetId="0" hidden="1">ФЭМ!$A$23:$N$451</definedName>
    <definedName name="_xlnm.Print_Area" localSheetId="0">ФЭМ!$A$1:$N$459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7" i="3" l="1"/>
  <c r="I427" i="3"/>
  <c r="K427" i="3"/>
  <c r="K343" i="3" l="1"/>
  <c r="I343" i="3"/>
  <c r="M349" i="3"/>
  <c r="K349" i="3"/>
  <c r="I349" i="3"/>
  <c r="G349" i="3" l="1"/>
  <c r="I243" i="3" l="1"/>
  <c r="I244" i="3"/>
  <c r="G243" i="3"/>
  <c r="G244" i="3"/>
  <c r="K243" i="3"/>
  <c r="K244" i="3"/>
  <c r="M244" i="3"/>
  <c r="K185" i="3"/>
  <c r="K173" i="3"/>
  <c r="I185" i="3"/>
  <c r="I173" i="3"/>
  <c r="G185" i="3"/>
  <c r="G173" i="3"/>
  <c r="G199" i="3"/>
  <c r="I199" i="3"/>
  <c r="K199" i="3"/>
  <c r="K167" i="3"/>
  <c r="K242" i="3"/>
  <c r="I167" i="3"/>
  <c r="I242" i="3"/>
  <c r="K202" i="3"/>
  <c r="I202" i="3"/>
  <c r="K200" i="3"/>
  <c r="I200" i="3"/>
  <c r="K195" i="3"/>
  <c r="K196" i="3"/>
  <c r="K197" i="3"/>
  <c r="K194" i="3"/>
  <c r="I195" i="3"/>
  <c r="I196" i="3"/>
  <c r="I197" i="3"/>
  <c r="I194" i="3"/>
  <c r="G196" i="3"/>
  <c r="G194" i="3"/>
  <c r="M74" i="3"/>
  <c r="K76" i="3"/>
  <c r="K75" i="3"/>
  <c r="K74" i="3"/>
  <c r="I76" i="3"/>
  <c r="I75" i="3"/>
  <c r="I74" i="3"/>
  <c r="K68" i="3"/>
  <c r="I68" i="3"/>
  <c r="K73" i="3"/>
  <c r="K44" i="3"/>
  <c r="I73" i="3"/>
  <c r="I44" i="3"/>
  <c r="G202" i="3"/>
  <c r="G200" i="3"/>
  <c r="G29" i="3"/>
  <c r="F243" i="3"/>
  <c r="F185" i="3"/>
  <c r="F173" i="3"/>
  <c r="F167" i="3"/>
  <c r="F242" i="3"/>
  <c r="F250" i="3"/>
  <c r="E185" i="3"/>
  <c r="E242" i="3"/>
  <c r="E250" i="3"/>
  <c r="E252" i="3"/>
  <c r="F252" i="3"/>
  <c r="G251" i="3"/>
  <c r="K69" i="3"/>
  <c r="I69" i="3"/>
  <c r="K38" i="3"/>
  <c r="K29" i="3"/>
  <c r="I38" i="3"/>
  <c r="I29" i="3"/>
  <c r="G76" i="3"/>
  <c r="G70" i="3"/>
  <c r="G38" i="3"/>
  <c r="G73" i="3"/>
  <c r="G74" i="3"/>
  <c r="G67" i="3"/>
  <c r="G75" i="3"/>
  <c r="G68" i="3"/>
  <c r="I400" i="3"/>
  <c r="I399" i="3"/>
  <c r="I374" i="3"/>
  <c r="M374" i="3" s="1"/>
  <c r="K400" i="3"/>
  <c r="K399" i="3"/>
  <c r="K374" i="3"/>
  <c r="K373" i="3" s="1"/>
  <c r="I67" i="3"/>
  <c r="K67" i="3"/>
  <c r="K62" i="3"/>
  <c r="K70" i="3"/>
  <c r="K23" i="3"/>
  <c r="K81" i="3"/>
  <c r="K109" i="3"/>
  <c r="K124" i="3"/>
  <c r="K139" i="3"/>
  <c r="K145" i="3"/>
  <c r="K155" i="3"/>
  <c r="I62" i="3"/>
  <c r="I70" i="3"/>
  <c r="I23" i="3"/>
  <c r="I81" i="3"/>
  <c r="I109" i="3"/>
  <c r="I124" i="3"/>
  <c r="I139" i="3"/>
  <c r="I145" i="3"/>
  <c r="I155" i="3"/>
  <c r="K87" i="3"/>
  <c r="I87" i="3"/>
  <c r="G62" i="3"/>
  <c r="G23" i="3"/>
  <c r="G81" i="3"/>
  <c r="G103" i="3"/>
  <c r="G96" i="3"/>
  <c r="G109" i="3"/>
  <c r="G124" i="3"/>
  <c r="G139" i="3"/>
  <c r="G145" i="3"/>
  <c r="G155" i="3"/>
  <c r="G87" i="3"/>
  <c r="G400" i="3"/>
  <c r="G399" i="3"/>
  <c r="K53" i="3"/>
  <c r="K77" i="3"/>
  <c r="I53" i="3"/>
  <c r="I77" i="3"/>
  <c r="G53" i="3"/>
  <c r="G77" i="3"/>
  <c r="F195" i="3"/>
  <c r="F53" i="3"/>
  <c r="F62" i="3"/>
  <c r="F70" i="3"/>
  <c r="F73" i="3"/>
  <c r="F77" i="3"/>
  <c r="F38" i="3"/>
  <c r="F29" i="3"/>
  <c r="D24" i="3"/>
  <c r="D34" i="3"/>
  <c r="D37" i="3"/>
  <c r="D23" i="3"/>
  <c r="D53" i="3"/>
  <c r="D67" i="3"/>
  <c r="D62" i="3"/>
  <c r="D70" i="3"/>
  <c r="D73" i="3"/>
  <c r="D77" i="3"/>
  <c r="D52" i="3"/>
  <c r="D97" i="3"/>
  <c r="D108" i="3"/>
  <c r="D103" i="3"/>
  <c r="D96" i="3"/>
  <c r="E24" i="3"/>
  <c r="E34" i="3"/>
  <c r="E23" i="3"/>
  <c r="E53" i="3"/>
  <c r="E62" i="3"/>
  <c r="E68" i="3"/>
  <c r="E70" i="3"/>
  <c r="E75" i="3"/>
  <c r="E73" i="3"/>
  <c r="E77" i="3"/>
  <c r="E52" i="3"/>
  <c r="E38" i="3"/>
  <c r="E81" i="3"/>
  <c r="E44" i="3"/>
  <c r="E108" i="3"/>
  <c r="E103" i="3"/>
  <c r="E96" i="3"/>
  <c r="E95" i="3"/>
  <c r="G375" i="3"/>
  <c r="M344" i="3"/>
  <c r="M343" i="3"/>
  <c r="M340" i="3"/>
  <c r="I375" i="3"/>
  <c r="E199" i="3"/>
  <c r="E194" i="3"/>
  <c r="E202" i="3"/>
  <c r="E167" i="3"/>
  <c r="E224" i="3"/>
  <c r="E222" i="3"/>
  <c r="E236" i="3"/>
  <c r="E235" i="3"/>
  <c r="E246" i="3"/>
  <c r="I181" i="3"/>
  <c r="I235" i="3"/>
  <c r="K154" i="3"/>
  <c r="M75" i="3"/>
  <c r="G24" i="3"/>
  <c r="G34" i="3"/>
  <c r="F244" i="3"/>
  <c r="F196" i="3"/>
  <c r="G97" i="3"/>
  <c r="D202" i="3"/>
  <c r="D200" i="3"/>
  <c r="D196" i="3"/>
  <c r="D194" i="3"/>
  <c r="D184" i="3"/>
  <c r="D167" i="3"/>
  <c r="D185" i="3"/>
  <c r="D242" i="3"/>
  <c r="H73" i="3"/>
  <c r="M251" i="3"/>
  <c r="G222" i="3"/>
  <c r="K235" i="3"/>
  <c r="M29" i="3"/>
  <c r="M24" i="3"/>
  <c r="M34" i="3"/>
  <c r="M23" i="3"/>
  <c r="N139" i="3"/>
  <c r="M139" i="3"/>
  <c r="L139" i="3"/>
  <c r="J139" i="3"/>
  <c r="H139" i="3"/>
  <c r="M155" i="3"/>
  <c r="G154" i="3"/>
  <c r="N97" i="3"/>
  <c r="M97" i="3"/>
  <c r="L97" i="3"/>
  <c r="K97" i="3"/>
  <c r="J97" i="3"/>
  <c r="J103" i="3"/>
  <c r="J96" i="3"/>
  <c r="J109" i="3"/>
  <c r="J160" i="3"/>
  <c r="I97" i="3"/>
  <c r="H97" i="3"/>
  <c r="H103" i="3"/>
  <c r="H96" i="3"/>
  <c r="H109" i="3"/>
  <c r="H160" i="3"/>
  <c r="F97" i="3"/>
  <c r="N103" i="3"/>
  <c r="L103" i="3"/>
  <c r="K103" i="3"/>
  <c r="K96" i="3"/>
  <c r="I103" i="3"/>
  <c r="F103" i="3"/>
  <c r="N92" i="3"/>
  <c r="M92" i="3"/>
  <c r="L92" i="3"/>
  <c r="K92" i="3"/>
  <c r="J92" i="3"/>
  <c r="I92" i="3"/>
  <c r="H92" i="3"/>
  <c r="G92" i="3"/>
  <c r="F92" i="3"/>
  <c r="E92" i="3"/>
  <c r="D92" i="3"/>
  <c r="N82" i="3"/>
  <c r="M82" i="3"/>
  <c r="L82" i="3"/>
  <c r="K82" i="3"/>
  <c r="J82" i="3"/>
  <c r="I82" i="3"/>
  <c r="H82" i="3"/>
  <c r="G82" i="3"/>
  <c r="F82" i="3"/>
  <c r="E82" i="3"/>
  <c r="D82" i="3"/>
  <c r="N77" i="3"/>
  <c r="M77" i="3"/>
  <c r="L77" i="3"/>
  <c r="J77" i="3"/>
  <c r="H77" i="3"/>
  <c r="M69" i="3"/>
  <c r="N73" i="3"/>
  <c r="L73" i="3"/>
  <c r="J73" i="3"/>
  <c r="N70" i="3"/>
  <c r="L70" i="3"/>
  <c r="J70" i="3"/>
  <c r="H70" i="3"/>
  <c r="N62" i="3"/>
  <c r="L62" i="3"/>
  <c r="J62" i="3"/>
  <c r="H62" i="3"/>
  <c r="N53" i="3"/>
  <c r="M53" i="3"/>
  <c r="L53" i="3"/>
  <c r="J53" i="3"/>
  <c r="H53" i="3"/>
  <c r="N49" i="3"/>
  <c r="M49" i="3"/>
  <c r="L49" i="3"/>
  <c r="K49" i="3"/>
  <c r="J49" i="3"/>
  <c r="I49" i="3"/>
  <c r="H49" i="3"/>
  <c r="G49" i="3"/>
  <c r="F49" i="3"/>
  <c r="E49" i="3"/>
  <c r="D49" i="3"/>
  <c r="N39" i="3"/>
  <c r="M39" i="3"/>
  <c r="L39" i="3"/>
  <c r="K39" i="3"/>
  <c r="J39" i="3"/>
  <c r="I39" i="3"/>
  <c r="H39" i="3"/>
  <c r="G39" i="3"/>
  <c r="F39" i="3"/>
  <c r="E39" i="3"/>
  <c r="D39" i="3"/>
  <c r="M400" i="3"/>
  <c r="N34" i="3"/>
  <c r="L34" i="3"/>
  <c r="K34" i="3"/>
  <c r="J34" i="3"/>
  <c r="I34" i="3"/>
  <c r="H34" i="3"/>
  <c r="F34" i="3"/>
  <c r="N24" i="3"/>
  <c r="N23" i="3"/>
  <c r="L24" i="3"/>
  <c r="K24" i="3"/>
  <c r="J24" i="3"/>
  <c r="J23" i="3"/>
  <c r="I24" i="3"/>
  <c r="H24" i="3"/>
  <c r="F24" i="3"/>
  <c r="F23" i="3"/>
  <c r="F81" i="3"/>
  <c r="F96" i="3"/>
  <c r="F109" i="3"/>
  <c r="M382" i="3"/>
  <c r="K375" i="3"/>
  <c r="G167" i="3"/>
  <c r="M432" i="3"/>
  <c r="D222" i="3"/>
  <c r="D235" i="3"/>
  <c r="D246" i="3"/>
  <c r="F235" i="3"/>
  <c r="D130" i="3"/>
  <c r="K181" i="3"/>
  <c r="M219" i="3"/>
  <c r="M215" i="3"/>
  <c r="M202" i="3"/>
  <c r="M200" i="3"/>
  <c r="M199" i="3"/>
  <c r="M197" i="3"/>
  <c r="M195" i="3"/>
  <c r="M194" i="3"/>
  <c r="M173" i="3"/>
  <c r="I154" i="3"/>
  <c r="M108" i="3"/>
  <c r="M104" i="3"/>
  <c r="M87" i="3"/>
  <c r="M72" i="3"/>
  <c r="M71" i="3"/>
  <c r="M70" i="3"/>
  <c r="M406" i="3"/>
  <c r="M427" i="3"/>
  <c r="M431" i="3"/>
  <c r="M436" i="3"/>
  <c r="M439" i="3"/>
  <c r="L96" i="3"/>
  <c r="L109" i="3"/>
  <c r="L160" i="3"/>
  <c r="H38" i="3"/>
  <c r="I96" i="3"/>
  <c r="N96" i="3"/>
  <c r="N109" i="3"/>
  <c r="N160" i="3"/>
  <c r="K350" i="3"/>
  <c r="H23" i="3"/>
  <c r="L23" i="3"/>
  <c r="M154" i="3"/>
  <c r="J38" i="3"/>
  <c r="L38" i="3"/>
  <c r="N38" i="3"/>
  <c r="F44" i="3"/>
  <c r="M103" i="3"/>
  <c r="M96" i="3"/>
  <c r="M68" i="3"/>
  <c r="G44" i="3"/>
  <c r="M67" i="3"/>
  <c r="M62" i="3"/>
  <c r="G374" i="3"/>
  <c r="G373" i="3"/>
  <c r="E109" i="3"/>
  <c r="F124" i="3"/>
  <c r="F130" i="3"/>
  <c r="G350" i="3"/>
  <c r="M185" i="3"/>
  <c r="G242" i="3"/>
  <c r="I350" i="3"/>
  <c r="M167" i="3"/>
  <c r="D250" i="3"/>
  <c r="D38" i="3"/>
  <c r="D81" i="3"/>
  <c r="D109" i="3"/>
  <c r="D44" i="3"/>
  <c r="F350" i="3"/>
  <c r="M399" i="3"/>
  <c r="M196" i="3"/>
  <c r="M76" i="3"/>
  <c r="M375" i="3"/>
  <c r="I160" i="3"/>
  <c r="I130" i="3"/>
  <c r="I115" i="3"/>
  <c r="K160" i="3"/>
  <c r="K130" i="3"/>
  <c r="K115" i="3"/>
  <c r="D160" i="3"/>
  <c r="D115" i="3"/>
  <c r="D139" i="3"/>
  <c r="F139" i="3"/>
  <c r="M73" i="3"/>
  <c r="M38" i="3"/>
  <c r="M350" i="3"/>
  <c r="M242" i="3"/>
  <c r="M44" i="3"/>
  <c r="E115" i="3"/>
  <c r="E160" i="3"/>
  <c r="E139" i="3"/>
  <c r="M81" i="3"/>
  <c r="M109" i="3"/>
  <c r="G252" i="3"/>
  <c r="I251" i="3"/>
  <c r="I252" i="3"/>
  <c r="K251" i="3"/>
  <c r="K252" i="3"/>
  <c r="M252" i="3"/>
  <c r="M243" i="3"/>
  <c r="G160" i="3"/>
  <c r="G115" i="3"/>
  <c r="M115" i="3"/>
  <c r="M160" i="3"/>
  <c r="M124" i="3"/>
  <c r="G130" i="3"/>
  <c r="M130" i="3"/>
  <c r="I373" i="3" l="1"/>
  <c r="M373" i="3" s="1"/>
</calcChain>
</file>

<file path=xl/sharedStrings.xml><?xml version="1.0" encoding="utf-8"?>
<sst xmlns="http://schemas.openxmlformats.org/spreadsheetml/2006/main" count="1416" uniqueCount="704">
  <si>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</si>
  <si>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</si>
  <si>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</si>
  <si>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</si>
  <si>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</si>
  <si>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</si>
  <si>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</si>
  <si>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</si>
  <si>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</si>
  <si>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</si>
  <si>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</si>
  <si>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</si>
  <si>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</si>
  <si>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</si>
  <si>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</si>
  <si>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</si>
  <si>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</si>
  <si>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</si>
  <si>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</si>
  <si>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</si>
  <si>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</si>
  <si>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</si>
  <si>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</si>
  <si>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</si>
  <si>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</si>
  <si>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</si>
  <si>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</si>
  <si>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</si>
  <si>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</si>
  <si>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</si>
  <si>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</si>
  <si>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</si>
  <si>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</si>
  <si>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</si>
  <si>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</si>
  <si>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</si>
  <si>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</si>
  <si>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</si>
  <si>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</si>
  <si>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</si>
  <si>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</si>
  <si>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</si>
  <si>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</si>
  <si>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</si>
  <si>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</si>
  <si>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</si>
  <si>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</si>
  <si>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</si>
  <si>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</si>
  <si>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</si>
  <si>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</si>
  <si>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</si>
  <si>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</si>
  <si>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</si>
  <si>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</si>
  <si>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</si>
  <si>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</si>
  <si>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</si>
  <si>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</si>
  <si>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</si>
  <si>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</si>
  <si>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</si>
  <si>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</si>
  <si>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</si>
  <si>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</si>
  <si>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</si>
  <si>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</si>
  <si>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</si>
  <si>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</si>
  <si>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</si>
  <si>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</si>
  <si>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</si>
  <si>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</si>
  <si>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</si>
  <si>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</si>
  <si>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</si>
  <si>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</si>
  <si>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</si>
  <si>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</si>
  <si>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</si>
  <si>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</si>
  <si>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</si>
  <si>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</si>
  <si>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</si>
  <si>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</si>
  <si>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</si>
  <si>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</si>
  <si>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</si>
  <si>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</si>
  <si>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</si>
  <si>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</si>
  <si>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</si>
  <si>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</si>
  <si>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</si>
  <si>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</si>
  <si>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</si>
  <si>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</si>
  <si>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</si>
  <si>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</si>
  <si>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</si>
  <si>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</si>
  <si>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</si>
  <si>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</si>
  <si>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</si>
  <si>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</si>
  <si>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</si>
  <si>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</si>
  <si>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</si>
  <si>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</si>
  <si>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</si>
  <si>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</si>
  <si>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</si>
  <si>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</si>
  <si>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</si>
  <si>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</si>
  <si>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</si>
  <si>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</si>
  <si>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</si>
  <si>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</si>
  <si>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</si>
  <si>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</si>
  <si>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</si>
  <si>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</si>
  <si>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</si>
  <si>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</si>
  <si>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</si>
  <si>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</si>
  <si>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</si>
  <si>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</si>
  <si>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</si>
  <si>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</si>
  <si>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</si>
  <si>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</si>
  <si>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</si>
  <si>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</si>
  <si>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</si>
  <si>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</si>
  <si>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</si>
  <si>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</si>
  <si>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от "____"____________2017 г. № ______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</si>
  <si>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</si>
  <si>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</si>
  <si>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</si>
  <si>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</si>
  <si>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</si>
  <si>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</si>
  <si>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</si>
  <si>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</si>
  <si>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</si>
  <si>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Остаток денежных средств на начало периода</t>
  </si>
  <si>
    <t>Остаток денежных средств на конец периода</t>
  </si>
  <si>
    <t>Управленческие расходы</t>
  </si>
  <si>
    <t>Направления использования чистой прибыли</t>
  </si>
  <si>
    <t>Резервный фонд</t>
  </si>
  <si>
    <t>Выплата дивидендов</t>
  </si>
  <si>
    <t>I</t>
  </si>
  <si>
    <t>1.1</t>
  </si>
  <si>
    <t>1.2</t>
  </si>
  <si>
    <t>II</t>
  </si>
  <si>
    <t>1.3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</si>
  <si>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</si>
  <si>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</si>
  <si>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</si>
  <si>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</si>
  <si>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</si>
  <si>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</si>
  <si>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</si>
  <si>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</si>
  <si>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</si>
  <si>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</si>
  <si>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</si>
  <si>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</si>
  <si>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</si>
  <si>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</si>
  <si>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</si>
  <si>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</si>
  <si>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</si>
  <si>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</si>
  <si>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</si>
  <si>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</si>
  <si>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</si>
  <si>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</si>
  <si>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</si>
  <si>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</si>
  <si>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</si>
  <si>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</si>
  <si>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</si>
  <si>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</si>
  <si>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</si>
  <si>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</si>
  <si>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</si>
  <si>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</si>
  <si>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</si>
  <si>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</si>
  <si>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</si>
  <si>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</si>
  <si>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</si>
  <si>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</si>
  <si>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</si>
  <si>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</si>
  <si>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</si>
  <si>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</si>
  <si>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</si>
  <si>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</si>
  <si>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</si>
  <si>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</si>
  <si>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</si>
  <si>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</si>
  <si>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</si>
  <si>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</si>
  <si>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</si>
  <si>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</si>
  <si>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1.6</t>
  </si>
  <si>
    <t>2.5.1</t>
  </si>
  <si>
    <t>млн.кВт.ч</t>
  </si>
  <si>
    <t>Факт</t>
  </si>
  <si>
    <t>Прибыль, направляемая на инвестиции, в том числе:</t>
  </si>
  <si>
    <t>1.1.1</t>
  </si>
  <si>
    <t>1.1.2</t>
  </si>
  <si>
    <t>1.1.3</t>
  </si>
  <si>
    <t>от технологического присоединения, в том числе</t>
  </si>
  <si>
    <t>1.2.1</t>
  </si>
  <si>
    <t>1.2.2</t>
  </si>
  <si>
    <t>1.2.3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</si>
  <si>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</si>
  <si>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</si>
  <si>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</si>
  <si>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</si>
  <si>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</si>
  <si>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Использование лизинга</t>
  </si>
  <si>
    <t>Прочие привлеченные средства</t>
  </si>
  <si>
    <t>-</t>
  </si>
  <si>
    <t>Прочие собственные средства всего, в том числе:</t>
  </si>
  <si>
    <t>прочая прибыль</t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</si>
  <si>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</si>
  <si>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</si>
  <si>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</si>
  <si>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</si>
  <si>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</si>
  <si>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</si>
  <si>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</si>
  <si>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</si>
  <si>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</si>
  <si>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</si>
  <si>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</si>
  <si>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</si>
  <si>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</si>
  <si>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</si>
  <si>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</si>
  <si>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</si>
  <si>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</si>
  <si>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</si>
  <si>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</si>
  <si>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</si>
  <si>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</si>
  <si>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</si>
  <si>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</si>
  <si>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</si>
  <si>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</si>
  <si>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</si>
  <si>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</si>
  <si>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</si>
  <si>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</si>
  <si>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</si>
  <si>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</si>
  <si>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</si>
  <si>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</si>
  <si>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</si>
  <si>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</si>
  <si>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</si>
  <si>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</si>
  <si>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</si>
  <si>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</si>
  <si>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</si>
  <si>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</si>
  <si>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</si>
  <si>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</si>
  <si>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</si>
  <si>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</si>
  <si>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</si>
  <si>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</si>
  <si>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</si>
  <si>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</si>
  <si>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</si>
  <si>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</si>
  <si>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</si>
  <si>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</si>
  <si>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</si>
  <si>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</si>
  <si>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</si>
  <si>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</si>
  <si>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</si>
  <si>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</si>
  <si>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</si>
  <si>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</si>
  <si>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</si>
  <si>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</si>
  <si>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</si>
  <si>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</si>
  <si>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</si>
  <si>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</si>
  <si>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</si>
  <si>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</si>
  <si>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</si>
  <si>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</si>
  <si>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</si>
  <si>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</si>
  <si>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</si>
  <si>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</si>
  <si>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</si>
  <si>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</si>
  <si>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</si>
  <si>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</si>
  <si>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</si>
  <si>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</si>
  <si>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</si>
  <si>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</si>
  <si>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</si>
  <si>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</si>
  <si>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</si>
  <si>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</si>
  <si>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</si>
  <si>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</si>
  <si>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</si>
  <si>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</si>
  <si>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</si>
  <si>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Предложение по корректировке  утвержденного плана</t>
  </si>
  <si>
    <t>Утвержденные плановые значения показателей приведены в соответствии с__________________________________________________</t>
  </si>
  <si>
    <t>Прогноз (Факт)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</si>
  <si>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</si>
  <si>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</si>
  <si>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</si>
  <si>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</si>
  <si>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</si>
  <si>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</si>
  <si>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</si>
  <si>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</si>
  <si>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</si>
  <si>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</si>
  <si>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</si>
  <si>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</si>
  <si>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</si>
  <si>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</si>
  <si>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</si>
  <si>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</si>
  <si>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</si>
  <si>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</si>
  <si>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</si>
  <si>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</si>
  <si>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</si>
  <si>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</si>
  <si>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</si>
  <si>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</si>
  <si>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</si>
  <si>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</si>
  <si>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</si>
  <si>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</si>
  <si>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</si>
  <si>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</si>
  <si>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</si>
  <si>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</si>
  <si>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</si>
  <si>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</si>
  <si>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</si>
  <si>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</si>
  <si>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</si>
  <si>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</si>
  <si>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</si>
  <si>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</si>
  <si>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</si>
  <si>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</si>
  <si>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</si>
  <si>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</si>
  <si>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</si>
  <si>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</si>
  <si>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</si>
  <si>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</si>
  <si>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</si>
  <si>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</si>
  <si>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</si>
  <si>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</si>
  <si>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</si>
  <si>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</si>
  <si>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</si>
  <si>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</si>
  <si>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</si>
  <si>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</si>
  <si>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</si>
  <si>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</si>
  <si>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</si>
  <si>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</si>
  <si>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</si>
  <si>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</si>
  <si>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</si>
  <si>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</si>
  <si>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</si>
  <si>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</si>
  <si>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</si>
  <si>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</si>
  <si>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</si>
  <si>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</si>
  <si>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</si>
  <si>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</si>
  <si>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</si>
  <si>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</si>
  <si>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</si>
  <si>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</si>
  <si>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</si>
  <si>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</si>
  <si>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</si>
  <si>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</si>
  <si>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</si>
  <si>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</si>
  <si>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</si>
  <si>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</si>
  <si>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</si>
  <si>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</si>
  <si>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</si>
  <si>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</si>
  <si>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</si>
  <si>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</si>
  <si>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</si>
  <si>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</si>
  <si>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</si>
  <si>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</si>
  <si>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</si>
  <si>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</si>
  <si>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</si>
  <si>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</si>
  <si>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</si>
  <si>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</si>
  <si>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</si>
  <si>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</si>
  <si>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</si>
  <si>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</si>
  <si>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</si>
  <si>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</si>
  <si>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</si>
  <si>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</si>
  <si>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</si>
  <si>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</si>
  <si>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</si>
  <si>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</si>
  <si>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</si>
  <si>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</si>
  <si>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</si>
  <si>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</si>
  <si>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</si>
  <si>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</si>
  <si>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</si>
  <si>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</si>
  <si>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</si>
  <si>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</si>
  <si>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</si>
  <si>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</si>
  <si>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</si>
  <si>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</si>
  <si>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</si>
  <si>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</si>
  <si>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</si>
  <si>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</si>
  <si>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</si>
  <si>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</si>
  <si>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</si>
  <si>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</si>
  <si>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</si>
  <si>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</si>
  <si>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</si>
  <si>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</si>
  <si>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</si>
  <si>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</si>
  <si>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</si>
  <si>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</si>
  <si>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</si>
  <si>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</si>
  <si>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</si>
  <si>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</si>
  <si>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</si>
  <si>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</si>
  <si>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</si>
  <si>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</si>
  <si>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</si>
  <si>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</si>
  <si>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</si>
  <si>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</si>
  <si>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</si>
  <si>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</si>
  <si>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</si>
  <si>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</si>
  <si>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</si>
  <si>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</si>
  <si>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</si>
  <si>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</si>
  <si>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</si>
  <si>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</si>
  <si>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</si>
  <si>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</si>
  <si>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</si>
  <si>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</si>
  <si>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</si>
  <si>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</si>
  <si>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</si>
  <si>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</si>
  <si>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</si>
  <si>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</si>
  <si>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</si>
  <si>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</si>
  <si>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</si>
  <si>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</si>
  <si>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</si>
  <si>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</si>
  <si>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</si>
  <si>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</si>
  <si>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</si>
  <si>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</si>
  <si>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</si>
  <si>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</si>
  <si>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</si>
  <si>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</si>
  <si>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</si>
  <si>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</si>
  <si>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</si>
  <si>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</si>
  <si>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</si>
  <si>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</si>
  <si>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</si>
  <si>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</si>
  <si>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</si>
  <si>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</si>
  <si>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</si>
  <si>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</si>
  <si>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</si>
  <si>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</si>
  <si>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</si>
  <si>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</si>
  <si>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</si>
  <si>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</si>
  <si>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</si>
  <si>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</si>
  <si>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</si>
  <si>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</si>
  <si>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</si>
  <si>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</si>
  <si>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</si>
  <si>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</si>
  <si>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</si>
  <si>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</si>
  <si>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</si>
  <si>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</si>
  <si>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</si>
  <si>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</si>
  <si>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</si>
  <si>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</si>
  <si>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</si>
  <si>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</si>
  <si>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</si>
  <si>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</si>
  <si>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</si>
  <si>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</si>
  <si>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</si>
  <si>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</si>
  <si>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</si>
  <si>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</si>
  <si>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</si>
  <si>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</si>
  <si>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</si>
  <si>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</si>
  <si>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</si>
  <si>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</si>
  <si>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</si>
  <si>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</si>
  <si>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</si>
  <si>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</si>
  <si>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</si>
  <si>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</si>
  <si>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</si>
  <si>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</si>
  <si>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</si>
  <si>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</si>
  <si>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</si>
  <si>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</si>
  <si>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</si>
  <si>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</si>
  <si>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</si>
  <si>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</si>
  <si>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</si>
  <si>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</si>
  <si>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</si>
  <si>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</si>
  <si>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</si>
  <si>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</si>
  <si>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</si>
  <si>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</si>
  <si>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</si>
  <si>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</si>
  <si>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</si>
  <si>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</si>
  <si>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</si>
  <si>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</si>
  <si>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</si>
  <si>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</si>
  <si>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</si>
  <si>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</si>
  <si>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</si>
  <si>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</si>
  <si>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</si>
  <si>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</si>
  <si>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</si>
  <si>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</si>
  <si>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</si>
  <si>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</si>
  <si>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</si>
  <si>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</si>
  <si>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</si>
  <si>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</si>
  <si>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</si>
  <si>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</si>
  <si>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</si>
  <si>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</si>
  <si>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</si>
  <si>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</si>
  <si>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</si>
  <si>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</si>
  <si>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</si>
  <si>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</si>
  <si>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</si>
  <si>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</si>
  <si>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</si>
  <si>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</si>
  <si>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</si>
  <si>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</si>
  <si>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</si>
  <si>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</si>
  <si>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</si>
  <si>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</si>
  <si>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</si>
  <si>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</si>
  <si>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</si>
  <si>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</si>
  <si>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</si>
  <si>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</si>
  <si>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</si>
  <si>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</si>
  <si>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</si>
  <si>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</si>
  <si>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</si>
  <si>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</si>
  <si>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</si>
  <si>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</si>
  <si>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</si>
  <si>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</si>
  <si>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</si>
  <si>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</si>
  <si>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</si>
  <si>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</si>
  <si>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</si>
  <si>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</si>
  <si>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</si>
  <si>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</si>
  <si>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</si>
  <si>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</si>
  <si>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</si>
  <si>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</si>
  <si>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</si>
  <si>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</si>
  <si>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</si>
  <si>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</si>
  <si>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</si>
  <si>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</si>
  <si>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</si>
  <si>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</si>
  <si>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</si>
  <si>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</si>
  <si>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</si>
  <si>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</si>
  <si>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</si>
  <si>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</si>
  <si>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</si>
  <si>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</si>
  <si>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</si>
  <si>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</si>
  <si>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</si>
  <si>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</si>
  <si>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</si>
  <si>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</si>
  <si>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</si>
  <si>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</si>
  <si>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</si>
  <si>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</si>
  <si>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</si>
  <si>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</si>
  <si>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</si>
  <si>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Форма № 20 Финансовый план субъекта электроэнергетики</t>
  </si>
  <si>
    <t xml:space="preserve">Инвестиционная программа Общества с Ограниченной Ответственностью "Региональные энергетические системы" </t>
  </si>
  <si>
    <t>Субъект Российской Федерации: Магаданская область</t>
  </si>
  <si>
    <t>2019 год</t>
  </si>
  <si>
    <t>2020 год</t>
  </si>
  <si>
    <t>2021 год</t>
  </si>
  <si>
    <t>План</t>
  </si>
  <si>
    <t>Прогноз</t>
  </si>
  <si>
    <t>2018 год</t>
  </si>
  <si>
    <t>2017 год</t>
  </si>
  <si>
    <t>Год раскрытия (предоставления) информации: 2019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</si>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</sst>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_ ;\-#,##0\ "/>
    <numFmt numFmtId="167" formatCode="_-* #,##0.000\ _₽_-;\-* #,##0.000\ _₽_-;_-* &quot;-&quot;??\ _₽_-;_-@_-"/>
    <numFmt numFmtId="168" formatCode="_-* #,##0.0_р_._-;\-* #,##0.0_р_._-;_-* &quot;-&quot;????_р_._-;_-@_-"/>
    <numFmt numFmtId="169" formatCode="#,##0.00_ ;\-#,##0.00\ "/>
  </numFmts>
  <fonts count="4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etic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</font>
    <font>
      <b/>
      <sz val="10"/>
      <name val="Times New Roman CYR"/>
      <charset val="204"/>
    </font>
    <font>
      <b/>
      <sz val="18"/>
      <name val="Times New Roman"/>
      <family val="1"/>
    </font>
    <font>
      <i/>
      <sz val="10"/>
      <name val="Times New Roman CYR"/>
      <charset val="204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sz val="9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0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2" fillId="0" borderId="0"/>
    <xf numFmtId="0" fontId="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19" fillId="0" borderId="0" applyFont="0" applyFill="0" applyBorder="0" applyAlignment="0" applyProtection="0"/>
    <xf numFmtId="9" fontId="30" fillId="0" borderId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11" xfId="43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43" applyFont="1" applyFill="1" applyBorder="1" applyAlignment="1">
      <alignment horizontal="left" vertical="center" wrapText="1" indent="5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8" fillId="0" borderId="20" xfId="43" applyFont="1" applyFill="1" applyBorder="1" applyAlignment="1">
      <alignment horizontal="center" vertical="center"/>
    </xf>
    <xf numFmtId="0" fontId="1" fillId="0" borderId="19" xfId="43" applyFont="1" applyFill="1" applyBorder="1" applyAlignment="1">
      <alignment horizontal="left" vertical="center" indent="5"/>
    </xf>
    <xf numFmtId="0" fontId="28" fillId="0" borderId="21" xfId="43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7"/>
    </xf>
    <xf numFmtId="49" fontId="28" fillId="0" borderId="16" xfId="43" applyNumberFormat="1" applyFont="1" applyFill="1" applyBorder="1" applyAlignment="1">
      <alignment horizontal="center" vertical="center"/>
    </xf>
    <xf numFmtId="49" fontId="28" fillId="0" borderId="17" xfId="43" applyNumberFormat="1" applyFont="1" applyFill="1" applyBorder="1" applyAlignment="1">
      <alignment horizontal="center" vertical="center"/>
    </xf>
    <xf numFmtId="0" fontId="1" fillId="0" borderId="19" xfId="43" applyFont="1" applyFill="1" applyBorder="1" applyAlignment="1">
      <alignment horizontal="left" vertical="center" wrapText="1" indent="3"/>
    </xf>
    <xf numFmtId="49" fontId="27" fillId="0" borderId="22" xfId="43" applyNumberFormat="1" applyFont="1" applyFill="1" applyBorder="1" applyAlignment="1">
      <alignment horizontal="left" vertical="center"/>
    </xf>
    <xf numFmtId="0" fontId="4" fillId="0" borderId="24" xfId="43" applyFont="1" applyFill="1" applyBorder="1" applyAlignment="1">
      <alignment horizontal="center" vertical="center" wrapText="1"/>
    </xf>
    <xf numFmtId="0" fontId="27" fillId="0" borderId="25" xfId="43" applyFont="1" applyFill="1" applyBorder="1" applyAlignment="1">
      <alignment horizontal="center" vertical="center" wrapText="1"/>
    </xf>
    <xf numFmtId="0" fontId="27" fillId="0" borderId="11" xfId="43" applyFont="1" applyFill="1" applyBorder="1" applyAlignment="1">
      <alignment horizontal="center" vertical="center" wrapText="1"/>
    </xf>
    <xf numFmtId="0" fontId="27" fillId="0" borderId="20" xfId="43" applyFont="1" applyFill="1" applyBorder="1" applyAlignment="1">
      <alignment horizontal="center" vertical="center" wrapText="1"/>
    </xf>
    <xf numFmtId="49" fontId="34" fillId="0" borderId="17" xfId="43" applyNumberFormat="1" applyFont="1" applyFill="1" applyBorder="1" applyAlignment="1">
      <alignment horizontal="center" vertical="center"/>
    </xf>
    <xf numFmtId="0" fontId="34" fillId="0" borderId="19" xfId="43" applyFont="1" applyFill="1" applyBorder="1" applyAlignment="1">
      <alignment horizontal="center" vertical="center" wrapText="1"/>
    </xf>
    <xf numFmtId="0" fontId="34" fillId="0" borderId="19" xfId="43" applyFont="1" applyFill="1" applyBorder="1" applyAlignment="1">
      <alignment horizontal="center" vertical="center"/>
    </xf>
    <xf numFmtId="0" fontId="35" fillId="0" borderId="21" xfId="43" applyFont="1" applyFill="1" applyBorder="1" applyAlignment="1">
      <alignment horizontal="center" vertical="center"/>
    </xf>
    <xf numFmtId="0" fontId="28" fillId="0" borderId="26" xfId="43" applyFont="1" applyFill="1" applyBorder="1" applyAlignment="1">
      <alignment horizontal="center" vertical="center"/>
    </xf>
    <xf numFmtId="0" fontId="1" fillId="0" borderId="19" xfId="43" applyFont="1" applyFill="1" applyBorder="1" applyAlignment="1">
      <alignment horizontal="left" vertical="center" indent="3"/>
    </xf>
    <xf numFmtId="0" fontId="1" fillId="0" borderId="11" xfId="43" applyFont="1" applyFill="1" applyBorder="1" applyAlignment="1">
      <alignment horizontal="left" vertical="center" indent="5"/>
    </xf>
    <xf numFmtId="164" fontId="1" fillId="0" borderId="11" xfId="43" applyNumberFormat="1" applyFont="1" applyFill="1" applyBorder="1" applyAlignment="1">
      <alignment horizontal="left" vertical="center" wrapText="1"/>
    </xf>
    <xf numFmtId="0" fontId="1" fillId="0" borderId="11" xfId="43" applyFont="1" applyFill="1" applyBorder="1" applyAlignment="1">
      <alignment horizontal="left" vertical="center" indent="7"/>
    </xf>
    <xf numFmtId="164" fontId="1" fillId="0" borderId="11" xfId="43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28" fillId="0" borderId="27" xfId="43" applyFont="1" applyFill="1" applyBorder="1" applyAlignment="1">
      <alignment horizontal="center" vertical="center" wrapText="1"/>
    </xf>
    <xf numFmtId="0" fontId="1" fillId="0" borderId="23" xfId="43" applyFont="1" applyFill="1" applyBorder="1"/>
    <xf numFmtId="0" fontId="1" fillId="0" borderId="27" xfId="43" applyFont="1" applyFill="1" applyBorder="1"/>
    <xf numFmtId="0" fontId="28" fillId="0" borderId="20" xfId="43" applyFont="1" applyFill="1" applyBorder="1" applyAlignment="1">
      <alignment horizontal="center" vertical="center" wrapText="1"/>
    </xf>
    <xf numFmtId="0" fontId="34" fillId="0" borderId="28" xfId="43" applyFont="1" applyFill="1" applyBorder="1" applyAlignment="1">
      <alignment horizontal="center" vertical="center" wrapText="1"/>
    </xf>
    <xf numFmtId="49" fontId="34" fillId="0" borderId="10" xfId="43" applyNumberFormat="1" applyFont="1" applyFill="1" applyBorder="1" applyAlignment="1">
      <alignment horizontal="center" vertical="center"/>
    </xf>
    <xf numFmtId="0" fontId="34" fillId="0" borderId="10" xfId="43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28" fillId="0" borderId="32" xfId="43" applyFont="1" applyFill="1" applyBorder="1" applyAlignment="1">
      <alignment horizontal="center" vertical="center"/>
    </xf>
    <xf numFmtId="0" fontId="5" fillId="0" borderId="24" xfId="43" applyFont="1" applyFill="1" applyBorder="1" applyAlignment="1">
      <alignment horizontal="center" vertical="center" wrapText="1"/>
    </xf>
    <xf numFmtId="0" fontId="28" fillId="0" borderId="25" xfId="43" applyFont="1" applyFill="1" applyBorder="1" applyAlignment="1">
      <alignment horizontal="center" vertical="center" wrapText="1"/>
    </xf>
    <xf numFmtId="0" fontId="28" fillId="0" borderId="11" xfId="43" applyFont="1" applyFill="1" applyBorder="1" applyAlignment="1">
      <alignment horizontal="center" vertical="center" wrapText="1"/>
    </xf>
    <xf numFmtId="164" fontId="1" fillId="0" borderId="34" xfId="43" applyNumberFormat="1" applyFont="1" applyFill="1" applyBorder="1" applyAlignment="1">
      <alignment horizontal="left" vertical="center" wrapText="1"/>
    </xf>
    <xf numFmtId="164" fontId="1" fillId="0" borderId="32" xfId="43" applyNumberFormat="1" applyFont="1" applyFill="1" applyBorder="1" applyAlignment="1">
      <alignment horizontal="left" vertical="center" wrapText="1"/>
    </xf>
    <xf numFmtId="164" fontId="1" fillId="0" borderId="20" xfId="43" applyNumberFormat="1" applyFont="1" applyFill="1" applyBorder="1" applyAlignment="1">
      <alignment horizontal="left" vertical="center" wrapText="1"/>
    </xf>
    <xf numFmtId="49" fontId="28" fillId="0" borderId="0" xfId="43" applyNumberFormat="1" applyFont="1" applyFill="1" applyAlignment="1">
      <alignment horizontal="center" vertical="center"/>
    </xf>
    <xf numFmtId="0" fontId="1" fillId="0" borderId="0" xfId="43" applyFont="1" applyFill="1" applyAlignment="1">
      <alignment wrapText="1"/>
    </xf>
    <xf numFmtId="0" fontId="28" fillId="0" borderId="0" xfId="43" applyFont="1" applyFill="1" applyAlignment="1">
      <alignment horizontal="center" vertical="center" wrapText="1"/>
    </xf>
    <xf numFmtId="0" fontId="1" fillId="0" borderId="0" xfId="43" applyFont="1" applyFill="1" applyAlignment="1">
      <alignment horizontal="center" vertical="center" wrapText="1"/>
    </xf>
    <xf numFmtId="0" fontId="1" fillId="0" borderId="0" xfId="43" applyFont="1" applyFill="1"/>
    <xf numFmtId="0" fontId="34" fillId="0" borderId="21" xfId="43" applyFont="1" applyFill="1" applyBorder="1" applyAlignment="1">
      <alignment horizontal="center" vertical="center" wrapText="1"/>
    </xf>
    <xf numFmtId="0" fontId="1" fillId="0" borderId="0" xfId="43" applyFont="1" applyFill="1" applyAlignment="1">
      <alignment vertical="center"/>
    </xf>
    <xf numFmtId="0" fontId="40" fillId="0" borderId="0" xfId="56" applyFont="1" applyFill="1" applyAlignment="1">
      <alignment vertical="center" wrapText="1"/>
    </xf>
    <xf numFmtId="164" fontId="1" fillId="0" borderId="11" xfId="43" applyNumberFormat="1" applyFont="1" applyFill="1" applyBorder="1" applyAlignment="1">
      <alignment horizontal="center" vertical="center" wrapText="1"/>
    </xf>
    <xf numFmtId="49" fontId="34" fillId="0" borderId="18" xfId="43" applyNumberFormat="1" applyFont="1" applyFill="1" applyBorder="1" applyAlignment="1">
      <alignment horizontal="center" vertical="center"/>
    </xf>
    <xf numFmtId="0" fontId="34" fillId="0" borderId="26" xfId="43" applyFont="1" applyFill="1" applyBorder="1" applyAlignment="1">
      <alignment horizontal="center" vertical="center" wrapText="1"/>
    </xf>
    <xf numFmtId="164" fontId="1" fillId="0" borderId="20" xfId="43" applyNumberFormat="1" applyFont="1" applyFill="1" applyBorder="1" applyAlignment="1">
      <alignment horizontal="center" vertical="center" wrapText="1"/>
    </xf>
    <xf numFmtId="164" fontId="1" fillId="0" borderId="20" xfId="43" applyNumberFormat="1" applyFont="1" applyFill="1" applyBorder="1" applyAlignment="1">
      <alignment horizontal="left" vertical="center" wrapText="1" indent="1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 vertical="center"/>
    </xf>
    <xf numFmtId="0" fontId="44" fillId="0" borderId="20" xfId="0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</xf>
    <xf numFmtId="0" fontId="28" fillId="0" borderId="27" xfId="43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 indent="1"/>
    </xf>
    <xf numFmtId="49" fontId="28" fillId="0" borderId="3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4" fillId="0" borderId="23" xfId="43" applyFont="1" applyFill="1" applyBorder="1" applyAlignment="1">
      <alignment horizontal="center" vertical="center" wrapText="1"/>
    </xf>
    <xf numFmtId="49" fontId="28" fillId="0" borderId="0" xfId="43" applyNumberFormat="1" applyFont="1" applyFill="1" applyAlignment="1">
      <alignment horizontal="left" vertical="center"/>
    </xf>
    <xf numFmtId="0" fontId="1" fillId="0" borderId="23" xfId="43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49" fontId="28" fillId="0" borderId="51" xfId="0" applyNumberFormat="1" applyFont="1" applyFill="1" applyBorder="1" applyAlignment="1">
      <alignment horizontal="center" vertical="center"/>
    </xf>
    <xf numFmtId="0" fontId="1" fillId="0" borderId="50" xfId="43" applyFont="1" applyFill="1" applyBorder="1" applyAlignment="1">
      <alignment horizontal="left" vertical="center" indent="1"/>
    </xf>
    <xf numFmtId="0" fontId="28" fillId="0" borderId="52" xfId="43" applyFont="1" applyFill="1" applyBorder="1" applyAlignment="1">
      <alignment horizontal="center" vertical="center"/>
    </xf>
    <xf numFmtId="0" fontId="1" fillId="0" borderId="50" xfId="43" applyFont="1" applyFill="1" applyBorder="1" applyAlignment="1">
      <alignment horizontal="left" vertical="center" wrapText="1" indent="1"/>
    </xf>
    <xf numFmtId="0" fontId="1" fillId="0" borderId="50" xfId="43" applyFont="1" applyFill="1" applyBorder="1" applyAlignment="1">
      <alignment horizontal="left" vertical="center" indent="3"/>
    </xf>
    <xf numFmtId="49" fontId="28" fillId="0" borderId="53" xfId="0" applyNumberFormat="1" applyFont="1" applyFill="1" applyBorder="1" applyAlignment="1">
      <alignment horizontal="center" vertical="center"/>
    </xf>
    <xf numFmtId="0" fontId="1" fillId="0" borderId="54" xfId="43" applyFont="1" applyFill="1" applyBorder="1" applyAlignment="1">
      <alignment horizontal="left" vertical="center" indent="1"/>
    </xf>
    <xf numFmtId="0" fontId="28" fillId="0" borderId="55" xfId="43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 indent="1"/>
    </xf>
    <xf numFmtId="0" fontId="1" fillId="0" borderId="43" xfId="43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1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0" borderId="39" xfId="0" applyFont="1" applyFill="1" applyBorder="1"/>
    <xf numFmtId="0" fontId="47" fillId="0" borderId="20" xfId="0" applyFont="1" applyFill="1" applyBorder="1"/>
    <xf numFmtId="164" fontId="47" fillId="0" borderId="39" xfId="0" applyNumberFormat="1" applyFont="1" applyFill="1" applyBorder="1" applyAlignment="1">
      <alignment horizontal="center" vertical="center"/>
    </xf>
    <xf numFmtId="164" fontId="47" fillId="0" borderId="20" xfId="0" applyNumberFormat="1" applyFont="1" applyFill="1" applyBorder="1" applyAlignment="1">
      <alignment horizontal="center" vertical="center"/>
    </xf>
    <xf numFmtId="164" fontId="47" fillId="0" borderId="38" xfId="0" applyNumberFormat="1" applyFont="1" applyFill="1" applyBorder="1" applyAlignment="1">
      <alignment horizontal="center" vertical="center"/>
    </xf>
    <xf numFmtId="164" fontId="47" fillId="0" borderId="21" xfId="0" applyNumberFormat="1" applyFont="1" applyFill="1" applyBorder="1" applyAlignment="1">
      <alignment horizontal="center" vertical="center"/>
    </xf>
    <xf numFmtId="0" fontId="47" fillId="0" borderId="23" xfId="0" applyFont="1" applyFill="1" applyBorder="1"/>
    <xf numFmtId="0" fontId="47" fillId="0" borderId="27" xfId="0" applyFont="1" applyFill="1" applyBorder="1"/>
    <xf numFmtId="164" fontId="47" fillId="0" borderId="23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 vertical="center"/>
    </xf>
    <xf numFmtId="4" fontId="47" fillId="0" borderId="40" xfId="43" applyNumberFormat="1" applyFont="1" applyFill="1" applyBorder="1" applyAlignment="1">
      <alignment horizontal="center" vertical="center"/>
    </xf>
    <xf numFmtId="167" fontId="47" fillId="0" borderId="43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horizontal="center" vertical="center"/>
    </xf>
    <xf numFmtId="168" fontId="47" fillId="0" borderId="43" xfId="0" applyNumberFormat="1" applyFont="1" applyFill="1" applyBorder="1" applyAlignment="1">
      <alignment horizontal="center" vertical="center"/>
    </xf>
    <xf numFmtId="4" fontId="47" fillId="0" borderId="14" xfId="43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/>
    </xf>
    <xf numFmtId="0" fontId="1" fillId="0" borderId="43" xfId="43" applyFont="1" applyFill="1" applyBorder="1" applyAlignment="1">
      <alignment horizontal="left" vertical="center" indent="1"/>
    </xf>
    <xf numFmtId="0" fontId="1" fillId="0" borderId="43" xfId="43" applyFont="1" applyFill="1" applyBorder="1" applyAlignment="1">
      <alignment horizontal="left" vertical="center" wrapText="1" indent="1"/>
    </xf>
    <xf numFmtId="0" fontId="1" fillId="0" borderId="43" xfId="43" applyFont="1" applyFill="1" applyBorder="1" applyAlignment="1">
      <alignment horizontal="left" vertical="center" indent="3"/>
    </xf>
    <xf numFmtId="0" fontId="1" fillId="0" borderId="43" xfId="43" applyFont="1" applyFill="1" applyBorder="1" applyAlignment="1">
      <alignment horizontal="left" vertical="center" wrapText="1" indent="5"/>
    </xf>
    <xf numFmtId="0" fontId="1" fillId="0" borderId="43" xfId="0" applyFont="1" applyFill="1" applyBorder="1" applyAlignment="1">
      <alignment horizontal="left" vertical="center" wrapText="1" indent="7"/>
    </xf>
    <xf numFmtId="0" fontId="1" fillId="0" borderId="54" xfId="43" applyFont="1" applyFill="1" applyBorder="1" applyAlignment="1">
      <alignment horizontal="left" vertical="center" indent="3"/>
    </xf>
    <xf numFmtId="0" fontId="1" fillId="0" borderId="43" xfId="0" applyFont="1" applyFill="1" applyBorder="1" applyAlignment="1">
      <alignment vertical="center" wrapText="1"/>
    </xf>
    <xf numFmtId="164" fontId="47" fillId="0" borderId="43" xfId="69" applyFont="1" applyFill="1" applyBorder="1" applyAlignment="1">
      <alignment horizontal="center" vertical="center"/>
    </xf>
    <xf numFmtId="164" fontId="47" fillId="0" borderId="43" xfId="69" applyNumberFormat="1" applyFont="1" applyFill="1" applyBorder="1" applyAlignment="1">
      <alignment horizontal="center" vertical="center"/>
    </xf>
    <xf numFmtId="164" fontId="47" fillId="0" borderId="52" xfId="69" applyFont="1" applyFill="1" applyBorder="1" applyAlignment="1">
      <alignment horizontal="center" vertical="center"/>
    </xf>
    <xf numFmtId="164" fontId="47" fillId="0" borderId="43" xfId="0" applyNumberFormat="1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43" fontId="47" fillId="0" borderId="43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2" fontId="47" fillId="0" borderId="43" xfId="0" applyNumberFormat="1" applyFont="1" applyFill="1" applyBorder="1" applyAlignment="1">
      <alignment horizontal="center" vertical="center"/>
    </xf>
    <xf numFmtId="164" fontId="47" fillId="0" borderId="52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4" fontId="47" fillId="0" borderId="54" xfId="0" applyNumberFormat="1" applyFont="1" applyFill="1" applyBorder="1" applyAlignment="1">
      <alignment horizontal="center" vertical="center"/>
    </xf>
    <xf numFmtId="164" fontId="47" fillId="0" borderId="54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164" fontId="47" fillId="0" borderId="50" xfId="69" applyFont="1" applyFill="1" applyBorder="1" applyAlignment="1">
      <alignment horizontal="center" vertical="center"/>
    </xf>
    <xf numFmtId="164" fontId="47" fillId="0" borderId="23" xfId="69" applyFont="1" applyFill="1" applyBorder="1" applyAlignment="1">
      <alignment horizontal="center" vertical="center"/>
    </xf>
    <xf numFmtId="164" fontId="47" fillId="0" borderId="27" xfId="69" applyFont="1" applyFill="1" applyBorder="1" applyAlignment="1">
      <alignment horizontal="center" vertical="center"/>
    </xf>
    <xf numFmtId="2" fontId="47" fillId="0" borderId="54" xfId="0" applyNumberFormat="1" applyFont="1" applyFill="1" applyBorder="1" applyAlignment="1">
      <alignment horizontal="center" vertical="center"/>
    </xf>
    <xf numFmtId="164" fontId="47" fillId="0" borderId="54" xfId="69" applyFont="1" applyFill="1" applyBorder="1" applyAlignment="1">
      <alignment horizontal="center" vertical="center"/>
    </xf>
    <xf numFmtId="164" fontId="47" fillId="0" borderId="55" xfId="69" applyFont="1" applyFill="1" applyBorder="1" applyAlignment="1">
      <alignment horizontal="center" vertical="center"/>
    </xf>
    <xf numFmtId="43" fontId="47" fillId="0" borderId="43" xfId="69" applyNumberFormat="1" applyFont="1" applyFill="1" applyBorder="1" applyAlignment="1">
      <alignment horizontal="center" vertical="center"/>
    </xf>
    <xf numFmtId="43" fontId="47" fillId="0" borderId="52" xfId="69" applyNumberFormat="1" applyFont="1" applyFill="1" applyBorder="1" applyAlignment="1">
      <alignment horizontal="center" vertical="center"/>
    </xf>
    <xf numFmtId="164" fontId="47" fillId="0" borderId="44" xfId="69" applyFont="1" applyFill="1" applyBorder="1" applyAlignment="1">
      <alignment horizontal="center" vertical="center"/>
    </xf>
    <xf numFmtId="164" fontId="47" fillId="0" borderId="24" xfId="69" applyFont="1" applyFill="1" applyBorder="1" applyAlignment="1">
      <alignment horizontal="center" vertical="center"/>
    </xf>
    <xf numFmtId="164" fontId="47" fillId="0" borderId="49" xfId="69" applyFont="1" applyFill="1" applyBorder="1" applyAlignment="1">
      <alignment horizontal="center" vertical="center"/>
    </xf>
    <xf numFmtId="164" fontId="47" fillId="0" borderId="45" xfId="69" applyFont="1" applyFill="1" applyBorder="1" applyAlignment="1">
      <alignment horizontal="center" vertical="center"/>
    </xf>
    <xf numFmtId="164" fontId="47" fillId="0" borderId="29" xfId="69" applyFont="1" applyFill="1" applyBorder="1" applyAlignment="1">
      <alignment horizontal="center" vertical="center"/>
    </xf>
    <xf numFmtId="164" fontId="47" fillId="0" borderId="47" xfId="69" applyFont="1" applyFill="1" applyBorder="1" applyAlignment="1">
      <alignment horizontal="center" vertical="center"/>
    </xf>
    <xf numFmtId="164" fontId="47" fillId="0" borderId="46" xfId="69" applyFont="1" applyFill="1" applyBorder="1" applyAlignment="1">
      <alignment horizontal="center" vertical="center"/>
    </xf>
    <xf numFmtId="164" fontId="47" fillId="0" borderId="28" xfId="69" applyFont="1" applyFill="1" applyBorder="1" applyAlignment="1">
      <alignment horizontal="center" vertical="center"/>
    </xf>
    <xf numFmtId="164" fontId="47" fillId="0" borderId="48" xfId="69" applyFont="1" applyFill="1" applyBorder="1" applyAlignment="1">
      <alignment horizontal="center" vertical="center"/>
    </xf>
    <xf numFmtId="164" fontId="47" fillId="0" borderId="52" xfId="69" applyNumberFormat="1" applyFont="1" applyFill="1" applyBorder="1" applyAlignment="1">
      <alignment horizontal="center" vertical="center"/>
    </xf>
    <xf numFmtId="43" fontId="47" fillId="0" borderId="43" xfId="43" applyNumberFormat="1" applyFont="1" applyFill="1" applyBorder="1" applyAlignment="1">
      <alignment horizontal="center" vertical="center"/>
    </xf>
    <xf numFmtId="43" fontId="47" fillId="0" borderId="47" xfId="43" applyNumberFormat="1" applyFont="1" applyFill="1" applyBorder="1" applyAlignment="1">
      <alignment horizontal="center" vertical="center"/>
    </xf>
    <xf numFmtId="2" fontId="47" fillId="0" borderId="29" xfId="43" applyNumberFormat="1" applyFont="1" applyFill="1" applyBorder="1" applyAlignment="1">
      <alignment horizontal="center" vertical="center"/>
    </xf>
    <xf numFmtId="2" fontId="47" fillId="0" borderId="43" xfId="43" applyNumberFormat="1" applyFont="1" applyFill="1" applyBorder="1" applyAlignment="1">
      <alignment horizontal="center" vertical="center"/>
    </xf>
    <xf numFmtId="2" fontId="47" fillId="0" borderId="52" xfId="43" applyNumberFormat="1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0" fontId="47" fillId="0" borderId="13" xfId="43" applyFont="1" applyFill="1" applyBorder="1" applyAlignment="1">
      <alignment horizontal="center" vertical="center"/>
    </xf>
    <xf numFmtId="0" fontId="47" fillId="0" borderId="16" xfId="0" applyFont="1" applyFill="1" applyBorder="1"/>
    <xf numFmtId="164" fontId="47" fillId="0" borderId="11" xfId="0" applyNumberFormat="1" applyFont="1" applyFill="1" applyBorder="1" applyAlignment="1">
      <alignment horizontal="center" vertical="center"/>
    </xf>
    <xf numFmtId="164" fontId="47" fillId="0" borderId="19" xfId="69" applyFont="1" applyFill="1" applyBorder="1" applyAlignment="1">
      <alignment horizontal="center" vertical="center"/>
    </xf>
    <xf numFmtId="164" fontId="47" fillId="0" borderId="21" xfId="69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" fillId="0" borderId="33" xfId="43" applyFont="1" applyFill="1" applyBorder="1" applyAlignment="1">
      <alignment horizontal="center" vertical="center"/>
    </xf>
    <xf numFmtId="0" fontId="1" fillId="0" borderId="34" xfId="43" applyFont="1" applyFill="1" applyBorder="1" applyAlignment="1">
      <alignment horizontal="center" vertical="center" wrapText="1"/>
    </xf>
    <xf numFmtId="0" fontId="1" fillId="0" borderId="13" xfId="43" applyFont="1" applyFill="1" applyBorder="1" applyAlignment="1">
      <alignment horizontal="center" vertical="center" wrapText="1"/>
    </xf>
    <xf numFmtId="4" fontId="47" fillId="0" borderId="43" xfId="69" applyNumberFormat="1" applyFont="1" applyFill="1" applyBorder="1" applyAlignment="1">
      <alignment horizontal="center" vertical="center"/>
    </xf>
    <xf numFmtId="169" fontId="47" fillId="0" borderId="43" xfId="69" applyNumberFormat="1" applyFont="1" applyFill="1" applyBorder="1" applyAlignment="1">
      <alignment horizontal="center" vertical="center"/>
    </xf>
    <xf numFmtId="4" fontId="47" fillId="0" borderId="29" xfId="43" applyNumberFormat="1" applyFont="1" applyFill="1" applyBorder="1" applyAlignment="1">
      <alignment horizontal="center" vertical="center"/>
    </xf>
    <xf numFmtId="4" fontId="47" fillId="0" borderId="43" xfId="43" applyNumberFormat="1" applyFont="1" applyFill="1" applyBorder="1" applyAlignment="1">
      <alignment horizontal="center" vertical="center"/>
    </xf>
    <xf numFmtId="43" fontId="47" fillId="0" borderId="50" xfId="0" applyNumberFormat="1" applyFont="1" applyFill="1" applyBorder="1" applyAlignment="1">
      <alignment horizontal="center" vertical="center"/>
    </xf>
    <xf numFmtId="43" fontId="47" fillId="0" borderId="23" xfId="0" applyNumberFormat="1" applyFont="1" applyFill="1" applyBorder="1" applyAlignment="1">
      <alignment horizontal="center" vertical="center"/>
    </xf>
    <xf numFmtId="43" fontId="47" fillId="0" borderId="27" xfId="0" applyNumberFormat="1" applyFont="1" applyFill="1" applyBorder="1" applyAlignment="1">
      <alignment horizontal="center" vertical="center"/>
    </xf>
    <xf numFmtId="169" fontId="47" fillId="0" borderId="43" xfId="0" applyNumberFormat="1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169" fontId="47" fillId="0" borderId="23" xfId="0" applyNumberFormat="1" applyFont="1" applyFill="1" applyBorder="1" applyAlignment="1">
      <alignment horizontal="center" vertical="center"/>
    </xf>
    <xf numFmtId="43" fontId="47" fillId="0" borderId="52" xfId="0" applyNumberFormat="1" applyFont="1" applyFill="1" applyBorder="1" applyAlignment="1">
      <alignment horizontal="center" vertical="center"/>
    </xf>
    <xf numFmtId="0" fontId="33" fillId="0" borderId="0" xfId="43" applyFont="1" applyFill="1" applyAlignment="1">
      <alignment horizontal="center" vertical="center" wrapText="1"/>
    </xf>
    <xf numFmtId="0" fontId="33" fillId="0" borderId="0" xfId="43" applyFont="1" applyFill="1" applyBorder="1" applyAlignment="1">
      <alignment horizontal="center" vertical="center" wrapText="1"/>
    </xf>
    <xf numFmtId="49" fontId="38" fillId="0" borderId="30" xfId="43" applyNumberFormat="1" applyFont="1" applyFill="1" applyBorder="1" applyAlignment="1">
      <alignment horizontal="center" vertical="center" wrapText="1"/>
    </xf>
    <xf numFmtId="49" fontId="38" fillId="0" borderId="16" xfId="43" applyNumberFormat="1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center" vertical="center" wrapText="1"/>
    </xf>
    <xf numFmtId="0" fontId="36" fillId="0" borderId="15" xfId="43" applyFont="1" applyFill="1" applyBorder="1" applyAlignment="1">
      <alignment horizontal="center" vertical="center" wrapText="1"/>
    </xf>
    <xf numFmtId="0" fontId="36" fillId="0" borderId="0" xfId="43" applyFont="1" applyFill="1" applyBorder="1" applyAlignment="1">
      <alignment horizontal="center" vertical="center" wrapText="1"/>
    </xf>
    <xf numFmtId="0" fontId="36" fillId="0" borderId="37" xfId="43" applyFont="1" applyFill="1" applyBorder="1" applyAlignment="1">
      <alignment horizontal="center" vertical="center" wrapText="1"/>
    </xf>
    <xf numFmtId="0" fontId="4" fillId="0" borderId="27" xfId="43" applyFont="1" applyFill="1" applyBorder="1" applyAlignment="1">
      <alignment horizontal="center" vertical="center" wrapText="1"/>
    </xf>
    <xf numFmtId="0" fontId="4" fillId="0" borderId="20" xfId="43" applyFont="1" applyFill="1" applyBorder="1" applyAlignment="1">
      <alignment horizontal="center" vertical="center" wrapText="1"/>
    </xf>
    <xf numFmtId="0" fontId="3" fillId="0" borderId="23" xfId="43" applyFont="1" applyFill="1" applyBorder="1" applyAlignment="1">
      <alignment horizontal="center" vertical="center" wrapText="1"/>
    </xf>
    <xf numFmtId="0" fontId="4" fillId="0" borderId="23" xfId="43" applyFont="1" applyFill="1" applyBorder="1" applyAlignment="1">
      <alignment horizontal="center" vertical="center" wrapText="1"/>
    </xf>
    <xf numFmtId="49" fontId="37" fillId="0" borderId="12" xfId="43" applyNumberFormat="1" applyFont="1" applyFill="1" applyBorder="1" applyAlignment="1">
      <alignment horizontal="center" vertical="center"/>
    </xf>
    <xf numFmtId="49" fontId="37" fillId="0" borderId="35" xfId="43" applyNumberFormat="1" applyFont="1" applyFill="1" applyBorder="1" applyAlignment="1">
      <alignment horizontal="center" vertical="center"/>
    </xf>
    <xf numFmtId="49" fontId="37" fillId="0" borderId="41" xfId="43" applyNumberFormat="1" applyFont="1" applyFill="1" applyBorder="1" applyAlignment="1">
      <alignment horizontal="center" vertical="center"/>
    </xf>
    <xf numFmtId="49" fontId="37" fillId="0" borderId="42" xfId="43" applyNumberFormat="1" applyFont="1" applyFill="1" applyBorder="1" applyAlignment="1">
      <alignment horizontal="center" vertical="center"/>
    </xf>
    <xf numFmtId="0" fontId="1" fillId="0" borderId="23" xfId="43" applyFont="1" applyFill="1" applyBorder="1" applyAlignment="1">
      <alignment horizontal="center" vertical="center" wrapText="1"/>
    </xf>
    <xf numFmtId="0" fontId="1" fillId="0" borderId="27" xfId="43" applyFont="1" applyFill="1" applyBorder="1" applyAlignment="1">
      <alignment horizontal="center" vertical="center" wrapText="1"/>
    </xf>
    <xf numFmtId="0" fontId="5" fillId="0" borderId="27" xfId="43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49" fontId="32" fillId="0" borderId="30" xfId="43" applyNumberFormat="1" applyFont="1" applyFill="1" applyBorder="1" applyAlignment="1">
      <alignment horizontal="center" vertical="center" wrapText="1"/>
    </xf>
    <xf numFmtId="49" fontId="32" fillId="0" borderId="16" xfId="43" applyNumberFormat="1" applyFont="1" applyFill="1" applyBorder="1" applyAlignment="1">
      <alignment horizontal="center" vertical="center" wrapText="1"/>
    </xf>
    <xf numFmtId="0" fontId="4" fillId="0" borderId="11" xfId="4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top"/>
    </xf>
    <xf numFmtId="0" fontId="3" fillId="0" borderId="27" xfId="43" applyFont="1" applyFill="1" applyBorder="1" applyAlignment="1">
      <alignment horizontal="center" vertical="center" wrapText="1"/>
    </xf>
    <xf numFmtId="0" fontId="36" fillId="0" borderId="0" xfId="43" applyFont="1" applyFill="1" applyAlignment="1">
      <alignment horizontal="center" vertical="center" wrapText="1"/>
    </xf>
    <xf numFmtId="0" fontId="28" fillId="0" borderId="0" xfId="43" applyNumberFormat="1" applyFont="1" applyFill="1" applyAlignment="1">
      <alignment horizontal="left" vertical="top" wrapText="1"/>
    </xf>
    <xf numFmtId="49" fontId="37" fillId="0" borderId="36" xfId="43" applyNumberFormat="1" applyFont="1" applyFill="1" applyBorder="1" applyAlignment="1">
      <alignment horizontal="center" vertical="center"/>
    </xf>
    <xf numFmtId="49" fontId="28" fillId="0" borderId="0" xfId="43" applyNumberFormat="1" applyFont="1" applyFill="1" applyAlignment="1">
      <alignment horizontal="left" vertical="center"/>
    </xf>
    <xf numFmtId="0" fontId="1" fillId="0" borderId="13" xfId="43" applyFont="1" applyFill="1" applyBorder="1" applyAlignment="1">
      <alignment horizontal="left" vertical="center" wrapText="1"/>
    </xf>
    <xf numFmtId="0" fontId="1" fillId="0" borderId="24" xfId="43" applyFont="1" applyFill="1" applyBorder="1" applyAlignment="1">
      <alignment horizontal="left" vertical="center" wrapText="1"/>
    </xf>
  </cellXfs>
  <cellStyles count="143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Заголовок 1 2" xfId="29" xr:uid="{00000000-0005-0000-0000-00003D000000}"/>
    <cellStyle name="Заголовок 2 2" xfId="30" xr:uid="{00000000-0005-0000-0000-00003E000000}"/>
    <cellStyle name="Заголовок 3 2" xfId="31" xr:uid="{00000000-0005-0000-0000-00003F000000}"/>
    <cellStyle name="Заголовок 4 2" xfId="32" xr:uid="{00000000-0005-0000-0000-000040000000}"/>
    <cellStyle name="Итог 2" xfId="33" xr:uid="{00000000-0005-0000-0000-000041000000}"/>
    <cellStyle name="Контрольная ячейка 2" xfId="34" xr:uid="{00000000-0005-0000-0000-000042000000}"/>
    <cellStyle name="Название 2" xfId="35" xr:uid="{00000000-0005-0000-0000-000043000000}"/>
    <cellStyle name="Нейтральный 2" xfId="36" xr:uid="{00000000-0005-0000-0000-000044000000}"/>
    <cellStyle name="Обычный" xfId="0" builtinId="0"/>
    <cellStyle name="Обычный 12" xfId="37" xr:uid="{00000000-0005-0000-0000-000046000000}"/>
    <cellStyle name="Обычный 12 2" xfId="38" xr:uid="{00000000-0005-0000-0000-000047000000}"/>
    <cellStyle name="Обычный 2" xfId="39" xr:uid="{00000000-0005-0000-0000-000048000000}"/>
    <cellStyle name="Обычный 2 26 2" xfId="40" xr:uid="{00000000-0005-0000-0000-000049000000}"/>
    <cellStyle name="Обычный 3" xfId="41" xr:uid="{00000000-0005-0000-0000-00004A000000}"/>
    <cellStyle name="Обычный 3 10 2" xfId="42" xr:uid="{00000000-0005-0000-0000-00004B000000}"/>
    <cellStyle name="Обычный 3 2" xfId="43" xr:uid="{00000000-0005-0000-0000-00004C000000}"/>
    <cellStyle name="Обычный 3 2 2 2" xfId="44" xr:uid="{00000000-0005-0000-0000-00004D000000}"/>
    <cellStyle name="Обычный 3 21" xfId="45" xr:uid="{00000000-0005-0000-0000-00004E000000}"/>
    <cellStyle name="Обычный 30" xfId="46" xr:uid="{00000000-0005-0000-0000-00004F000000}"/>
    <cellStyle name="Обычный 4" xfId="47" xr:uid="{00000000-0005-0000-0000-000050000000}"/>
    <cellStyle name="Обычный 4 2" xfId="48" xr:uid="{00000000-0005-0000-0000-000051000000}"/>
    <cellStyle name="Обычный 5" xfId="49" xr:uid="{00000000-0005-0000-0000-000052000000}"/>
    <cellStyle name="Обычный 6" xfId="50" xr:uid="{00000000-0005-0000-0000-000053000000}"/>
    <cellStyle name="Обычный 6 2" xfId="51" xr:uid="{00000000-0005-0000-0000-000054000000}"/>
    <cellStyle name="Обычный 6 2 2" xfId="52" xr:uid="{00000000-0005-0000-0000-000055000000}"/>
    <cellStyle name="Обычный 6 2 3" xfId="53" xr:uid="{00000000-0005-0000-0000-000056000000}"/>
    <cellStyle name="Обычный 7" xfId="54" xr:uid="{00000000-0005-0000-0000-000057000000}"/>
    <cellStyle name="Обычный 7 2" xfId="55" xr:uid="{00000000-0005-0000-0000-000058000000}"/>
    <cellStyle name="Обычный 8" xfId="56" xr:uid="{00000000-0005-0000-0000-000059000000}"/>
    <cellStyle name="Обычный_Формат МЭ  - (кор  08 09 2010) 2" xfId="57" xr:uid="{00000000-0005-0000-0000-00005A000000}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Плохой 2" xfId="58" xr:uid="{00000000-0005-0000-0000-00007C000000}"/>
    <cellStyle name="Пояснение 2" xfId="59" xr:uid="{00000000-0005-0000-0000-00007D000000}"/>
    <cellStyle name="Примечание 2" xfId="60" xr:uid="{00000000-0005-0000-0000-00007E000000}"/>
    <cellStyle name="Процентный 2" xfId="61" xr:uid="{00000000-0005-0000-0000-00007F000000}"/>
    <cellStyle name="Процентный 2 3" xfId="62" xr:uid="{00000000-0005-0000-0000-000080000000}"/>
    <cellStyle name="Процентный 2 3 2" xfId="63" xr:uid="{00000000-0005-0000-0000-000081000000}"/>
    <cellStyle name="Процентный 3" xfId="64" xr:uid="{00000000-0005-0000-0000-000082000000}"/>
    <cellStyle name="Процентный 4" xfId="65" xr:uid="{00000000-0005-0000-0000-000083000000}"/>
    <cellStyle name="Связанная ячейка 2" xfId="66" xr:uid="{00000000-0005-0000-0000-000084000000}"/>
    <cellStyle name="Стиль 1" xfId="67" xr:uid="{00000000-0005-0000-0000-000085000000}"/>
    <cellStyle name="Текст предупреждения 2" xfId="68" xr:uid="{00000000-0005-0000-0000-000086000000}"/>
    <cellStyle name="Финансовый" xfId="69" builtinId="3"/>
    <cellStyle name="Финансовый 2" xfId="70" xr:uid="{00000000-0005-0000-0000-000088000000}"/>
    <cellStyle name="Финансовый 2 2 2 2 2" xfId="71" xr:uid="{00000000-0005-0000-0000-000089000000}"/>
    <cellStyle name="Финансовый 3" xfId="72" xr:uid="{00000000-0005-0000-0000-00008A000000}"/>
    <cellStyle name="Финансовый 5" xfId="73" xr:uid="{00000000-0005-0000-0000-00008B000000}"/>
    <cellStyle name="Финансовый 5 2" xfId="74" xr:uid="{00000000-0005-0000-0000-00008C000000}"/>
    <cellStyle name="Финансовый 6" xfId="75" xr:uid="{00000000-0005-0000-0000-00008D000000}"/>
    <cellStyle name="Хороший 2" xfId="76" xr:uid="{00000000-0005-0000-0000-00008E000000}"/>
    <cellStyle name="Normal 2" xfId="19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9"/>
  <sheetViews>
    <sheetView tabSelected="1" topLeftCell="A18" zoomScale="84" zoomScaleNormal="84" zoomScaleSheetLayoutView="85" zoomScalePageLayoutView="90" workbookViewId="0">
      <pane xSplit="3" ySplit="5" topLeftCell="D398" activePane="bottomRight" state="frozen"/>
      <selection activeCell="A18" sqref="A18"/>
      <selection pane="topRight" activeCell="D18" sqref="D18"/>
      <selection pane="bottomLeft" activeCell="A23" sqref="A23"/>
      <selection pane="bottomRight" activeCell="I427" sqref="I427"/>
    </sheetView>
  </sheetViews>
  <sheetFormatPr baseColWidth="10" defaultColWidth="10.33203125" defaultRowHeight="16" outlineLevelRow="1"/>
  <cols>
    <col min="1" max="1" width="10.1640625" style="48" customWidth="1"/>
    <col min="2" max="2" width="82.5" style="49" customWidth="1"/>
    <col min="3" max="3" width="12.33203125" style="50" customWidth="1"/>
    <col min="4" max="4" width="15" style="50" customWidth="1"/>
    <col min="5" max="5" width="11.83203125" style="51" customWidth="1"/>
    <col min="6" max="6" width="12.1640625" style="52" customWidth="1"/>
    <col min="7" max="7" width="15.33203125" style="52" customWidth="1"/>
    <col min="8" max="8" width="20.5" style="52" customWidth="1"/>
    <col min="9" max="9" width="15.1640625" style="52" customWidth="1"/>
    <col min="10" max="10" width="19.83203125" style="52" customWidth="1"/>
    <col min="11" max="11" width="15" style="52" customWidth="1"/>
    <col min="12" max="12" width="18.83203125" style="52" customWidth="1"/>
    <col min="13" max="13" width="15.1640625" style="52" customWidth="1"/>
    <col min="14" max="14" width="19.5" style="52" customWidth="1"/>
    <col min="15" max="15" width="5.33203125" style="52" customWidth="1"/>
    <col min="16" max="16384" width="10.33203125" style="52"/>
  </cols>
  <sheetData>
    <row r="1" spans="1:14" ht="18" hidden="1" outlineLevel="1">
      <c r="N1" s="65" t="s">
        <v>235</v>
      </c>
    </row>
    <row r="2" spans="1:14" ht="18" hidden="1" outlineLevel="1">
      <c r="N2" s="65" t="s">
        <v>234</v>
      </c>
    </row>
    <row r="3" spans="1:14" ht="18" hidden="1" outlineLevel="1">
      <c r="N3" s="65" t="s">
        <v>139</v>
      </c>
    </row>
    <row r="4" spans="1:14" ht="18" hidden="1" outlineLevel="1">
      <c r="N4" s="65"/>
    </row>
    <row r="5" spans="1:14" ht="18" hidden="1" outlineLevel="1">
      <c r="N5" s="65"/>
    </row>
    <row r="6" spans="1:14" ht="15.5" hidden="1" customHeight="1" outlineLevel="1">
      <c r="A6" s="182" t="s">
        <v>692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5.5" hidden="1" customHeight="1" outlineLevel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hidden="1" outlineLevel="1"/>
    <row r="9" spans="1:14" ht="28.5" hidden="1" customHeight="1" outlineLevel="1">
      <c r="A9" s="66" t="s">
        <v>693</v>
      </c>
      <c r="B9" s="66"/>
    </row>
    <row r="10" spans="1:14" ht="28.5" hidden="1" customHeight="1" outlineLevel="1">
      <c r="B10" s="67" t="s">
        <v>324</v>
      </c>
    </row>
    <row r="11" spans="1:14" ht="19.5" hidden="1" customHeight="1" outlineLevel="1">
      <c r="B11" s="68" t="s">
        <v>694</v>
      </c>
    </row>
    <row r="12" spans="1:14" ht="19.5" hidden="1" customHeight="1" outlineLevel="1">
      <c r="A12" s="66"/>
      <c r="B12" s="66" t="s">
        <v>702</v>
      </c>
    </row>
    <row r="13" spans="1:14" ht="19.5" hidden="1" customHeight="1" outlineLevel="1">
      <c r="B13" s="68"/>
    </row>
    <row r="14" spans="1:14" ht="19.5" hidden="1" customHeight="1" outlineLevel="1">
      <c r="A14" s="206" t="s">
        <v>327</v>
      </c>
      <c r="B14" s="206"/>
    </row>
    <row r="15" spans="1:14" ht="19.5" hidden="1" customHeight="1" outlineLevel="1">
      <c r="A15" s="207" t="s">
        <v>323</v>
      </c>
      <c r="B15" s="207"/>
    </row>
    <row r="16" spans="1:14" ht="19.5" hidden="1" customHeight="1" outlineLevel="1">
      <c r="A16" s="52"/>
      <c r="B16" s="52"/>
      <c r="C16" s="52"/>
      <c r="D16" s="52"/>
      <c r="E16" s="52"/>
    </row>
    <row r="17" spans="1:15" ht="19.5" hidden="1" customHeight="1" outlineLevel="1">
      <c r="A17" s="52"/>
      <c r="B17" s="52"/>
      <c r="C17" s="52"/>
      <c r="D17" s="52"/>
      <c r="E17" s="52"/>
    </row>
    <row r="18" spans="1:15" ht="19.5" customHeight="1" collapsed="1" thickBot="1">
      <c r="A18" s="209" t="s">
        <v>641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</row>
    <row r="19" spans="1:15" ht="35.25" customHeight="1">
      <c r="A19" s="203" t="s">
        <v>147</v>
      </c>
      <c r="B19" s="194" t="s">
        <v>148</v>
      </c>
      <c r="C19" s="191" t="s">
        <v>325</v>
      </c>
      <c r="D19" s="17" t="s">
        <v>701</v>
      </c>
      <c r="E19" s="17" t="s">
        <v>700</v>
      </c>
      <c r="F19" s="78" t="s">
        <v>695</v>
      </c>
      <c r="G19" s="193" t="s">
        <v>696</v>
      </c>
      <c r="H19" s="193"/>
      <c r="I19" s="194" t="s">
        <v>697</v>
      </c>
      <c r="J19" s="194"/>
      <c r="K19" s="193" t="s">
        <v>703</v>
      </c>
      <c r="L19" s="193"/>
      <c r="M19" s="193" t="s">
        <v>236</v>
      </c>
      <c r="N19" s="208"/>
    </row>
    <row r="20" spans="1:15" ht="51.75" customHeight="1">
      <c r="A20" s="204"/>
      <c r="B20" s="205"/>
      <c r="C20" s="192"/>
      <c r="D20" s="18" t="s">
        <v>215</v>
      </c>
      <c r="E20" s="18" t="s">
        <v>215</v>
      </c>
      <c r="F20" s="19" t="s">
        <v>699</v>
      </c>
      <c r="G20" s="19" t="s">
        <v>698</v>
      </c>
      <c r="H20" s="19" t="s">
        <v>326</v>
      </c>
      <c r="I20" s="19" t="s">
        <v>698</v>
      </c>
      <c r="J20" s="19" t="s">
        <v>326</v>
      </c>
      <c r="K20" s="19" t="s">
        <v>698</v>
      </c>
      <c r="L20" s="19" t="s">
        <v>326</v>
      </c>
      <c r="M20" s="19" t="s">
        <v>698</v>
      </c>
      <c r="N20" s="20" t="s">
        <v>326</v>
      </c>
    </row>
    <row r="21" spans="1:15" s="54" customFormat="1" ht="17" thickBot="1">
      <c r="A21" s="57">
        <v>1</v>
      </c>
      <c r="B21" s="38">
        <v>2</v>
      </c>
      <c r="C21" s="53">
        <v>3</v>
      </c>
      <c r="D21" s="22">
        <v>4</v>
      </c>
      <c r="E21" s="37">
        <v>5</v>
      </c>
      <c r="F21" s="38">
        <v>6</v>
      </c>
      <c r="G21" s="37">
        <v>7</v>
      </c>
      <c r="H21" s="38">
        <v>8</v>
      </c>
      <c r="I21" s="37">
        <v>9</v>
      </c>
      <c r="J21" s="38">
        <v>10</v>
      </c>
      <c r="K21" s="37">
        <v>11</v>
      </c>
      <c r="L21" s="38">
        <v>12</v>
      </c>
      <c r="M21" s="37">
        <v>13</v>
      </c>
      <c r="N21" s="58">
        <v>14</v>
      </c>
      <c r="O21" s="52"/>
    </row>
    <row r="22" spans="1:15" s="54" customFormat="1" ht="19" thickBot="1">
      <c r="A22" s="195" t="s">
        <v>248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11"/>
      <c r="O22" s="52"/>
    </row>
    <row r="23" spans="1:15" s="54" customFormat="1" ht="17">
      <c r="A23" s="39" t="s">
        <v>155</v>
      </c>
      <c r="B23" s="40" t="s">
        <v>56</v>
      </c>
      <c r="C23" s="71" t="s">
        <v>473</v>
      </c>
      <c r="D23" s="135">
        <f t="shared" ref="D23:I23" si="0">D24+D28+D29+D30+D31+D32+D33+D34+D37</f>
        <v>27.058999999999997</v>
      </c>
      <c r="E23" s="135">
        <f t="shared" si="0"/>
        <v>73.795000000000002</v>
      </c>
      <c r="F23" s="135">
        <f t="shared" si="0"/>
        <v>134.63412400000001</v>
      </c>
      <c r="G23" s="135">
        <f t="shared" si="0"/>
        <v>241.613</v>
      </c>
      <c r="H23" s="135">
        <f t="shared" si="0"/>
        <v>0</v>
      </c>
      <c r="I23" s="135">
        <f t="shared" si="0"/>
        <v>245.47248000000002</v>
      </c>
      <c r="J23" s="135">
        <f t="shared" ref="J23" si="1">J24+J28+J29+J30+J31+J32+J33+J34+J37</f>
        <v>0</v>
      </c>
      <c r="K23" s="135">
        <f t="shared" ref="K23" si="2">K24+K28+K29+K30+K31+K32+K33+K34+K37</f>
        <v>254.30946980000002</v>
      </c>
      <c r="L23" s="135">
        <f t="shared" ref="L23" si="3">L24+L28+L29+L30+L31+L32+L33+L34+L37</f>
        <v>0</v>
      </c>
      <c r="M23" s="135">
        <f t="shared" ref="M23" si="4">M24+M28+M29+M30+M31+M32+M33+M34+M37</f>
        <v>741.39494980000006</v>
      </c>
      <c r="N23" s="136">
        <f t="shared" ref="N23" si="5">N24+N28+N29+N30+N31+N32+N33+N34+N37</f>
        <v>0</v>
      </c>
      <c r="O23" s="52"/>
    </row>
    <row r="24" spans="1:15" s="54" customFormat="1">
      <c r="A24" s="82" t="s">
        <v>156</v>
      </c>
      <c r="B24" s="83" t="s">
        <v>57</v>
      </c>
      <c r="C24" s="84" t="s">
        <v>473</v>
      </c>
      <c r="D24" s="134">
        <f>SUM(D25:D27)</f>
        <v>0</v>
      </c>
      <c r="E24" s="134">
        <f t="shared" ref="E24:N24" si="6">SUM(E25:E27)</f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23">
        <f t="shared" si="6"/>
        <v>0</v>
      </c>
      <c r="O24" s="52"/>
    </row>
    <row r="25" spans="1:15" s="54" customFormat="1" ht="34">
      <c r="A25" s="82" t="s">
        <v>217</v>
      </c>
      <c r="B25" s="85" t="s">
        <v>626</v>
      </c>
      <c r="C25" s="84" t="s">
        <v>473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23">
        <v>0</v>
      </c>
      <c r="O25" s="52"/>
    </row>
    <row r="26" spans="1:15" s="54" customFormat="1" ht="34">
      <c r="A26" s="82" t="s">
        <v>218</v>
      </c>
      <c r="B26" s="85" t="s">
        <v>627</v>
      </c>
      <c r="C26" s="84" t="s">
        <v>473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23">
        <v>0</v>
      </c>
      <c r="O26" s="52"/>
    </row>
    <row r="27" spans="1:15" s="54" customFormat="1" ht="34">
      <c r="A27" s="82" t="s">
        <v>219</v>
      </c>
      <c r="B27" s="85" t="s">
        <v>612</v>
      </c>
      <c r="C27" s="84" t="s">
        <v>473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23">
        <v>0</v>
      </c>
      <c r="O27" s="52"/>
    </row>
    <row r="28" spans="1:15" s="54" customFormat="1">
      <c r="A28" s="82" t="s">
        <v>157</v>
      </c>
      <c r="B28" s="83" t="s">
        <v>96</v>
      </c>
      <c r="C28" s="84" t="s">
        <v>473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23">
        <v>0</v>
      </c>
      <c r="O28" s="52"/>
    </row>
    <row r="29" spans="1:15" s="54" customFormat="1">
      <c r="A29" s="82" t="s">
        <v>159</v>
      </c>
      <c r="B29" s="83" t="s">
        <v>672</v>
      </c>
      <c r="C29" s="84" t="s">
        <v>473</v>
      </c>
      <c r="D29" s="174">
        <v>25.79</v>
      </c>
      <c r="E29" s="134">
        <v>71.703000000000003</v>
      </c>
      <c r="F29" s="134">
        <f>F38+0.47</f>
        <v>134.63412400000001</v>
      </c>
      <c r="G29" s="134">
        <f>G38+0.451+0.113</f>
        <v>241.613</v>
      </c>
      <c r="H29" s="134">
        <v>0</v>
      </c>
      <c r="I29" s="134">
        <f>I38+I382+(I69-I406)/0.8</f>
        <v>245.47248000000002</v>
      </c>
      <c r="J29" s="134">
        <v>0</v>
      </c>
      <c r="K29" s="134">
        <f>K38+K382+(K69-K406)/0.8</f>
        <v>254.30946980000002</v>
      </c>
      <c r="L29" s="134">
        <v>0</v>
      </c>
      <c r="M29" s="134">
        <f>G29+I29+K29</f>
        <v>741.39494980000006</v>
      </c>
      <c r="N29" s="123">
        <v>0</v>
      </c>
      <c r="O29" s="52"/>
    </row>
    <row r="30" spans="1:15" s="54" customFormat="1">
      <c r="A30" s="82" t="s">
        <v>176</v>
      </c>
      <c r="B30" s="83" t="s">
        <v>97</v>
      </c>
      <c r="C30" s="84" t="s">
        <v>473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23">
        <v>0</v>
      </c>
      <c r="O30" s="52"/>
    </row>
    <row r="31" spans="1:15" s="54" customFormat="1">
      <c r="A31" s="82" t="s">
        <v>211</v>
      </c>
      <c r="B31" s="83" t="s">
        <v>673</v>
      </c>
      <c r="C31" s="84" t="s">
        <v>473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23">
        <v>0</v>
      </c>
      <c r="O31" s="52"/>
    </row>
    <row r="32" spans="1:15" s="54" customFormat="1">
      <c r="A32" s="82" t="s">
        <v>212</v>
      </c>
      <c r="B32" s="83" t="s">
        <v>674</v>
      </c>
      <c r="C32" s="84" t="s">
        <v>473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23">
        <v>0</v>
      </c>
      <c r="O32" s="52"/>
    </row>
    <row r="33" spans="1:15" s="54" customFormat="1">
      <c r="A33" s="82" t="s">
        <v>466</v>
      </c>
      <c r="B33" s="83" t="s">
        <v>104</v>
      </c>
      <c r="C33" s="84" t="s">
        <v>473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23">
        <v>0</v>
      </c>
      <c r="O33" s="52"/>
    </row>
    <row r="34" spans="1:15" s="54" customFormat="1" ht="34">
      <c r="A34" s="82" t="s">
        <v>467</v>
      </c>
      <c r="B34" s="85" t="s">
        <v>543</v>
      </c>
      <c r="C34" s="84" t="s">
        <v>473</v>
      </c>
      <c r="D34" s="134">
        <f>SUM(D35:D36)</f>
        <v>0</v>
      </c>
      <c r="E34" s="134">
        <f t="shared" ref="E34:N34" si="7">SUM(E35:E36)</f>
        <v>0</v>
      </c>
      <c r="F34" s="134">
        <f t="shared" si="7"/>
        <v>0</v>
      </c>
      <c r="G34" s="134">
        <f t="shared" si="7"/>
        <v>0</v>
      </c>
      <c r="H34" s="134">
        <f t="shared" si="7"/>
        <v>0</v>
      </c>
      <c r="I34" s="134">
        <f t="shared" si="7"/>
        <v>0</v>
      </c>
      <c r="J34" s="134">
        <f t="shared" si="7"/>
        <v>0</v>
      </c>
      <c r="K34" s="134">
        <f t="shared" si="7"/>
        <v>0</v>
      </c>
      <c r="L34" s="134">
        <f t="shared" si="7"/>
        <v>0</v>
      </c>
      <c r="M34" s="134">
        <f t="shared" si="7"/>
        <v>0</v>
      </c>
      <c r="N34" s="123">
        <f t="shared" si="7"/>
        <v>0</v>
      </c>
      <c r="O34" s="52"/>
    </row>
    <row r="35" spans="1:15" s="54" customFormat="1">
      <c r="A35" s="82" t="s">
        <v>20</v>
      </c>
      <c r="B35" s="86" t="s">
        <v>367</v>
      </c>
      <c r="C35" s="84" t="s">
        <v>473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23">
        <v>0</v>
      </c>
      <c r="O35" s="52"/>
    </row>
    <row r="36" spans="1:15" s="54" customFormat="1">
      <c r="A36" s="82" t="s">
        <v>21</v>
      </c>
      <c r="B36" s="86" t="s">
        <v>355</v>
      </c>
      <c r="C36" s="84" t="s">
        <v>473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23">
        <v>0</v>
      </c>
      <c r="O36" s="52"/>
    </row>
    <row r="37" spans="1:15" s="54" customFormat="1" ht="17" thickBot="1">
      <c r="A37" s="87" t="s">
        <v>468</v>
      </c>
      <c r="B37" s="88" t="s">
        <v>675</v>
      </c>
      <c r="C37" s="89" t="s">
        <v>473</v>
      </c>
      <c r="D37" s="137">
        <f>0.035+1.234</f>
        <v>1.2689999999999999</v>
      </c>
      <c r="E37" s="138">
        <v>2.0920000000000001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9">
        <v>0</v>
      </c>
      <c r="O37" s="52"/>
    </row>
    <row r="38" spans="1:15" s="54" customFormat="1" ht="34">
      <c r="A38" s="39" t="s">
        <v>158</v>
      </c>
      <c r="B38" s="40" t="s">
        <v>58</v>
      </c>
      <c r="C38" s="71" t="s">
        <v>473</v>
      </c>
      <c r="D38" s="175">
        <f>D53+D62+D68+D69+D70+D73+D77+D52</f>
        <v>45.599499999999999</v>
      </c>
      <c r="E38" s="175">
        <f t="shared" ref="E38:N38" si="8">E53+E62+E68+E69+E70+E73+E77+E52</f>
        <v>85.296000000000021</v>
      </c>
      <c r="F38" s="175">
        <f t="shared" si="8"/>
        <v>134.16412400000002</v>
      </c>
      <c r="G38" s="175">
        <f>G53+G62+G68+G69+G70+G73+G77+G52</f>
        <v>241.04900000000001</v>
      </c>
      <c r="H38" s="175">
        <f t="shared" si="8"/>
        <v>0</v>
      </c>
      <c r="I38" s="175">
        <f>I53+I62+I68+I69+I70+I73+I77+I52</f>
        <v>244.84998000000002</v>
      </c>
      <c r="J38" s="175">
        <f t="shared" si="8"/>
        <v>0</v>
      </c>
      <c r="K38" s="175">
        <f t="shared" si="8"/>
        <v>253.68446980000002</v>
      </c>
      <c r="L38" s="175">
        <f t="shared" si="8"/>
        <v>0</v>
      </c>
      <c r="M38" s="175">
        <f t="shared" si="8"/>
        <v>739.58344980000004</v>
      </c>
      <c r="N38" s="176">
        <f t="shared" si="8"/>
        <v>0</v>
      </c>
      <c r="O38" s="52"/>
    </row>
    <row r="39" spans="1:15" s="54" customFormat="1">
      <c r="A39" s="82" t="s">
        <v>160</v>
      </c>
      <c r="B39" s="114" t="s">
        <v>57</v>
      </c>
      <c r="C39" s="84" t="s">
        <v>473</v>
      </c>
      <c r="D39" s="121">
        <f>SUM(D40:D42)</f>
        <v>0</v>
      </c>
      <c r="E39" s="121">
        <f t="shared" ref="E39:N39" si="9">SUM(E40:E42)</f>
        <v>0</v>
      </c>
      <c r="F39" s="121">
        <f t="shared" si="9"/>
        <v>0</v>
      </c>
      <c r="G39" s="121">
        <f t="shared" si="9"/>
        <v>0</v>
      </c>
      <c r="H39" s="121">
        <f t="shared" si="9"/>
        <v>0</v>
      </c>
      <c r="I39" s="121">
        <f t="shared" si="9"/>
        <v>0</v>
      </c>
      <c r="J39" s="121">
        <f t="shared" si="9"/>
        <v>0</v>
      </c>
      <c r="K39" s="121">
        <f t="shared" si="9"/>
        <v>0</v>
      </c>
      <c r="L39" s="121">
        <f t="shared" si="9"/>
        <v>0</v>
      </c>
      <c r="M39" s="121">
        <f t="shared" si="9"/>
        <v>0</v>
      </c>
      <c r="N39" s="123">
        <f t="shared" si="9"/>
        <v>0</v>
      </c>
      <c r="O39" s="52"/>
    </row>
    <row r="40" spans="1:15" s="54" customFormat="1" ht="34">
      <c r="A40" s="82" t="s">
        <v>566</v>
      </c>
      <c r="B40" s="91" t="s">
        <v>626</v>
      </c>
      <c r="C40" s="84" t="s">
        <v>473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3">
        <v>0</v>
      </c>
      <c r="O40" s="52"/>
    </row>
    <row r="41" spans="1:15" s="54" customFormat="1" ht="34">
      <c r="A41" s="82" t="s">
        <v>567</v>
      </c>
      <c r="B41" s="91" t="s">
        <v>627</v>
      </c>
      <c r="C41" s="84" t="s">
        <v>473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3">
        <v>0</v>
      </c>
      <c r="O41" s="52"/>
    </row>
    <row r="42" spans="1:15" s="54" customFormat="1" ht="34">
      <c r="A42" s="82" t="s">
        <v>572</v>
      </c>
      <c r="B42" s="91" t="s">
        <v>612</v>
      </c>
      <c r="C42" s="84" t="s">
        <v>473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3">
        <v>0</v>
      </c>
      <c r="O42" s="52"/>
    </row>
    <row r="43" spans="1:15" s="54" customFormat="1">
      <c r="A43" s="82" t="s">
        <v>161</v>
      </c>
      <c r="B43" s="114" t="s">
        <v>96</v>
      </c>
      <c r="C43" s="84" t="s">
        <v>473</v>
      </c>
      <c r="D43" s="140">
        <v>0</v>
      </c>
      <c r="E43" s="140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3">
        <v>0</v>
      </c>
      <c r="O43" s="52"/>
    </row>
    <row r="44" spans="1:15" s="54" customFormat="1">
      <c r="A44" s="82" t="s">
        <v>167</v>
      </c>
      <c r="B44" s="114" t="s">
        <v>672</v>
      </c>
      <c r="C44" s="84" t="s">
        <v>473</v>
      </c>
      <c r="D44" s="126">
        <f>D62+D68+D69+D70+D73</f>
        <v>43.178699999999999</v>
      </c>
      <c r="E44" s="177">
        <f>E62+E68+E69+E70+E73</f>
        <v>84.161000000000016</v>
      </c>
      <c r="F44" s="126">
        <f>F62+F68+F69+F70+F73</f>
        <v>134.16412400000002</v>
      </c>
      <c r="G44" s="126">
        <f>G62+G68+G69+G70+G73</f>
        <v>241.04900000000001</v>
      </c>
      <c r="H44" s="125"/>
      <c r="I44" s="126">
        <f>I62+I68+I69+I70+I73</f>
        <v>244.84998000000002</v>
      </c>
      <c r="J44" s="125"/>
      <c r="K44" s="126">
        <f>K62+K68+K69+K70+K73</f>
        <v>253.68446980000002</v>
      </c>
      <c r="L44" s="125"/>
      <c r="M44" s="121">
        <f>G44+I44+K44</f>
        <v>739.58344980000004</v>
      </c>
      <c r="N44" s="127"/>
      <c r="O44" s="52"/>
    </row>
    <row r="45" spans="1:15" s="54" customFormat="1">
      <c r="A45" s="82" t="s">
        <v>177</v>
      </c>
      <c r="B45" s="114" t="s">
        <v>97</v>
      </c>
      <c r="C45" s="84" t="s">
        <v>473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3">
        <v>0</v>
      </c>
      <c r="O45" s="52"/>
    </row>
    <row r="46" spans="1:15" s="54" customFormat="1">
      <c r="A46" s="82" t="s">
        <v>178</v>
      </c>
      <c r="B46" s="114" t="s">
        <v>673</v>
      </c>
      <c r="C46" s="84" t="s">
        <v>473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3">
        <v>0</v>
      </c>
      <c r="O46" s="52"/>
    </row>
    <row r="47" spans="1:15" s="54" customFormat="1">
      <c r="A47" s="82" t="s">
        <v>179</v>
      </c>
      <c r="B47" s="114" t="s">
        <v>674</v>
      </c>
      <c r="C47" s="84" t="s">
        <v>473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3">
        <v>0</v>
      </c>
      <c r="O47" s="52"/>
    </row>
    <row r="48" spans="1:15" s="54" customFormat="1">
      <c r="A48" s="82" t="s">
        <v>180</v>
      </c>
      <c r="B48" s="114" t="s">
        <v>104</v>
      </c>
      <c r="C48" s="84" t="s">
        <v>473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3">
        <v>0</v>
      </c>
      <c r="O48" s="52"/>
    </row>
    <row r="49" spans="1:15" s="54" customFormat="1" ht="34">
      <c r="A49" s="82" t="s">
        <v>181</v>
      </c>
      <c r="B49" s="115" t="s">
        <v>543</v>
      </c>
      <c r="C49" s="84" t="s">
        <v>473</v>
      </c>
      <c r="D49" s="121">
        <f>SUM(D50:D51)</f>
        <v>0</v>
      </c>
      <c r="E49" s="121">
        <f t="shared" ref="E49:N49" si="10">SUM(E50:E51)</f>
        <v>0</v>
      </c>
      <c r="F49" s="121">
        <f t="shared" si="10"/>
        <v>0</v>
      </c>
      <c r="G49" s="121">
        <f t="shared" si="10"/>
        <v>0</v>
      </c>
      <c r="H49" s="121">
        <f t="shared" si="10"/>
        <v>0</v>
      </c>
      <c r="I49" s="121">
        <f t="shared" si="10"/>
        <v>0</v>
      </c>
      <c r="J49" s="121">
        <f t="shared" si="10"/>
        <v>0</v>
      </c>
      <c r="K49" s="121">
        <f t="shared" si="10"/>
        <v>0</v>
      </c>
      <c r="L49" s="121">
        <f t="shared" si="10"/>
        <v>0</v>
      </c>
      <c r="M49" s="121">
        <f t="shared" si="10"/>
        <v>0</v>
      </c>
      <c r="N49" s="123">
        <f t="shared" si="10"/>
        <v>0</v>
      </c>
      <c r="O49" s="52"/>
    </row>
    <row r="50" spans="1:15" s="54" customFormat="1" ht="17">
      <c r="A50" s="82" t="s">
        <v>22</v>
      </c>
      <c r="B50" s="91" t="s">
        <v>367</v>
      </c>
      <c r="C50" s="84" t="s">
        <v>473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3">
        <v>0</v>
      </c>
      <c r="O50" s="52"/>
    </row>
    <row r="51" spans="1:15" s="54" customFormat="1" ht="17">
      <c r="A51" s="82" t="s">
        <v>23</v>
      </c>
      <c r="B51" s="91" t="s">
        <v>355</v>
      </c>
      <c r="C51" s="84" t="s">
        <v>473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3">
        <v>0</v>
      </c>
      <c r="O51" s="52"/>
    </row>
    <row r="52" spans="1:15" s="54" customFormat="1">
      <c r="A52" s="82" t="s">
        <v>182</v>
      </c>
      <c r="B52" s="114" t="s">
        <v>675</v>
      </c>
      <c r="C52" s="84" t="s">
        <v>473</v>
      </c>
      <c r="D52" s="128">
        <f>2.4208</f>
        <v>2.4207999999999998</v>
      </c>
      <c r="E52" s="171">
        <f>0.651+0.484</f>
        <v>1.135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3">
        <v>0</v>
      </c>
      <c r="O52" s="52"/>
    </row>
    <row r="53" spans="1:15" s="54" customFormat="1" ht="17">
      <c r="A53" s="82" t="s">
        <v>565</v>
      </c>
      <c r="B53" s="90" t="s">
        <v>59</v>
      </c>
      <c r="C53" s="84" t="s">
        <v>473</v>
      </c>
      <c r="D53" s="121">
        <f>SUM(D54:D61)</f>
        <v>0</v>
      </c>
      <c r="E53" s="121">
        <f t="shared" ref="E53:N53" si="11">SUM(E54:E61)</f>
        <v>0</v>
      </c>
      <c r="F53" s="121">
        <f t="shared" si="11"/>
        <v>0</v>
      </c>
      <c r="G53" s="121">
        <f t="shared" si="11"/>
        <v>0</v>
      </c>
      <c r="H53" s="121">
        <f t="shared" si="11"/>
        <v>0</v>
      </c>
      <c r="I53" s="121">
        <f t="shared" si="11"/>
        <v>0</v>
      </c>
      <c r="J53" s="121">
        <f t="shared" si="11"/>
        <v>0</v>
      </c>
      <c r="K53" s="121">
        <f t="shared" si="11"/>
        <v>0</v>
      </c>
      <c r="L53" s="121">
        <f t="shared" si="11"/>
        <v>0</v>
      </c>
      <c r="M53" s="121">
        <f t="shared" si="11"/>
        <v>0</v>
      </c>
      <c r="N53" s="123">
        <f t="shared" si="11"/>
        <v>0</v>
      </c>
      <c r="O53" s="52"/>
    </row>
    <row r="54" spans="1:15" s="54" customFormat="1" ht="17">
      <c r="A54" s="82" t="s">
        <v>566</v>
      </c>
      <c r="B54" s="91" t="s">
        <v>662</v>
      </c>
      <c r="C54" s="84" t="s">
        <v>473</v>
      </c>
      <c r="D54" s="121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3">
        <v>0</v>
      </c>
      <c r="O54" s="52"/>
    </row>
    <row r="55" spans="1:15" s="54" customFormat="1">
      <c r="A55" s="82" t="s">
        <v>567</v>
      </c>
      <c r="B55" s="116" t="s">
        <v>663</v>
      </c>
      <c r="C55" s="84" t="s">
        <v>473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3">
        <v>0</v>
      </c>
      <c r="O55" s="52"/>
    </row>
    <row r="56" spans="1:15" s="54" customFormat="1" ht="17">
      <c r="A56" s="82" t="s">
        <v>568</v>
      </c>
      <c r="B56" s="117" t="s">
        <v>369</v>
      </c>
      <c r="C56" s="84" t="s">
        <v>473</v>
      </c>
      <c r="D56" s="121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3">
        <v>0</v>
      </c>
      <c r="O56" s="52"/>
    </row>
    <row r="57" spans="1:15" s="54" customFormat="1" ht="17">
      <c r="A57" s="82" t="s">
        <v>569</v>
      </c>
      <c r="B57" s="118" t="s">
        <v>237</v>
      </c>
      <c r="C57" s="84" t="s">
        <v>473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3">
        <v>0</v>
      </c>
      <c r="O57" s="52"/>
    </row>
    <row r="58" spans="1:15" s="54" customFormat="1" ht="17">
      <c r="A58" s="82" t="s">
        <v>570</v>
      </c>
      <c r="B58" s="118" t="s">
        <v>368</v>
      </c>
      <c r="C58" s="84" t="s">
        <v>473</v>
      </c>
      <c r="D58" s="121">
        <v>0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3">
        <v>0</v>
      </c>
      <c r="O58" s="52"/>
    </row>
    <row r="59" spans="1:15" s="54" customFormat="1" ht="17">
      <c r="A59" s="82" t="s">
        <v>571</v>
      </c>
      <c r="B59" s="117" t="s">
        <v>329</v>
      </c>
      <c r="C59" s="84" t="s">
        <v>473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3">
        <v>0</v>
      </c>
      <c r="O59" s="52"/>
    </row>
    <row r="60" spans="1:15" s="54" customFormat="1">
      <c r="A60" s="82" t="s">
        <v>572</v>
      </c>
      <c r="B60" s="116" t="s">
        <v>664</v>
      </c>
      <c r="C60" s="84" t="s">
        <v>473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3">
        <v>0</v>
      </c>
      <c r="O60" s="52"/>
    </row>
    <row r="61" spans="1:15" s="54" customFormat="1">
      <c r="A61" s="82" t="s">
        <v>573</v>
      </c>
      <c r="B61" s="116" t="s">
        <v>665</v>
      </c>
      <c r="C61" s="84" t="s">
        <v>473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3">
        <v>0</v>
      </c>
      <c r="O61" s="52"/>
    </row>
    <row r="62" spans="1:15" s="54" customFormat="1" ht="17">
      <c r="A62" s="82" t="s">
        <v>574</v>
      </c>
      <c r="B62" s="90" t="s">
        <v>60</v>
      </c>
      <c r="C62" s="84" t="s">
        <v>473</v>
      </c>
      <c r="D62" s="124">
        <f>SUM(D63:D67)</f>
        <v>30.707999999999998</v>
      </c>
      <c r="E62" s="124">
        <f>SUM(E63:E67)</f>
        <v>50.304000000000002</v>
      </c>
      <c r="F62" s="124">
        <f>SUM(F63:F67)</f>
        <v>64.715850000000003</v>
      </c>
      <c r="G62" s="124">
        <f t="shared" ref="G62:N62" si="12">SUM(G63:G67)</f>
        <v>139.09800000000001</v>
      </c>
      <c r="H62" s="124">
        <f t="shared" si="12"/>
        <v>0</v>
      </c>
      <c r="I62" s="124">
        <f>SUM(I63:I67)</f>
        <v>143.27094000000002</v>
      </c>
      <c r="J62" s="124">
        <f t="shared" si="12"/>
        <v>0</v>
      </c>
      <c r="K62" s="124">
        <f t="shared" si="12"/>
        <v>147.56906820000003</v>
      </c>
      <c r="L62" s="124">
        <f t="shared" si="12"/>
        <v>0</v>
      </c>
      <c r="M62" s="124">
        <f t="shared" si="12"/>
        <v>429.93800820000013</v>
      </c>
      <c r="N62" s="129">
        <f t="shared" si="12"/>
        <v>0</v>
      </c>
      <c r="O62" s="52"/>
    </row>
    <row r="63" spans="1:15" s="54" customFormat="1" ht="34">
      <c r="A63" s="82" t="s">
        <v>575</v>
      </c>
      <c r="B63" s="91" t="s">
        <v>457</v>
      </c>
      <c r="C63" s="84" t="s">
        <v>473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3">
        <v>0</v>
      </c>
      <c r="O63" s="52"/>
    </row>
    <row r="64" spans="1:15" s="54" customFormat="1" ht="34">
      <c r="A64" s="82" t="s">
        <v>576</v>
      </c>
      <c r="B64" s="91" t="s">
        <v>459</v>
      </c>
      <c r="C64" s="84" t="s">
        <v>473</v>
      </c>
      <c r="D64" s="121">
        <v>0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3">
        <v>0</v>
      </c>
      <c r="O64" s="52"/>
    </row>
    <row r="65" spans="1:15" s="54" customFormat="1">
      <c r="A65" s="82" t="s">
        <v>577</v>
      </c>
      <c r="B65" s="116" t="s">
        <v>98</v>
      </c>
      <c r="C65" s="84" t="s">
        <v>473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3">
        <v>0</v>
      </c>
      <c r="O65" s="52"/>
    </row>
    <row r="66" spans="1:15" s="54" customFormat="1">
      <c r="A66" s="82" t="s">
        <v>578</v>
      </c>
      <c r="B66" s="116" t="s">
        <v>118</v>
      </c>
      <c r="C66" s="84" t="s">
        <v>473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3">
        <v>0</v>
      </c>
      <c r="O66" s="52"/>
    </row>
    <row r="67" spans="1:15" s="54" customFormat="1">
      <c r="A67" s="82" t="s">
        <v>579</v>
      </c>
      <c r="B67" s="116" t="s">
        <v>238</v>
      </c>
      <c r="C67" s="84" t="s">
        <v>473</v>
      </c>
      <c r="D67" s="93">
        <f>33.4871+10.8564+0.038-2.4208-D68-D69-D75+0.166+0.957</f>
        <v>30.707999999999998</v>
      </c>
      <c r="E67" s="93">
        <v>50.304000000000002</v>
      </c>
      <c r="F67" s="121">
        <v>64.715850000000003</v>
      </c>
      <c r="G67" s="121">
        <f>139.098</f>
        <v>139.09800000000001</v>
      </c>
      <c r="H67" s="121">
        <v>0</v>
      </c>
      <c r="I67" s="121">
        <f>G67*1.03</f>
        <v>143.27094000000002</v>
      </c>
      <c r="J67" s="121">
        <v>0</v>
      </c>
      <c r="K67" s="121">
        <f>I67*1.03</f>
        <v>147.56906820000003</v>
      </c>
      <c r="L67" s="121">
        <v>0</v>
      </c>
      <c r="M67" s="121">
        <f t="shared" ref="M67:M75" si="13">G67+I67+K67</f>
        <v>429.93800820000013</v>
      </c>
      <c r="N67" s="123">
        <v>0</v>
      </c>
      <c r="O67" s="52"/>
    </row>
    <row r="68" spans="1:15" s="54" customFormat="1" ht="17">
      <c r="A68" s="82" t="s">
        <v>580</v>
      </c>
      <c r="B68" s="90" t="s">
        <v>546</v>
      </c>
      <c r="C68" s="84" t="s">
        <v>473</v>
      </c>
      <c r="D68" s="93">
        <v>10.84</v>
      </c>
      <c r="E68" s="93">
        <f>28.709+0.241</f>
        <v>28.95</v>
      </c>
      <c r="F68" s="121">
        <v>53.453000000000003</v>
      </c>
      <c r="G68" s="121">
        <f>50.916+15.19</f>
        <v>66.105999999999995</v>
      </c>
      <c r="H68" s="121">
        <v>0</v>
      </c>
      <c r="I68" s="121">
        <f>G68*1.04</f>
        <v>68.750239999999991</v>
      </c>
      <c r="J68" s="121">
        <v>0</v>
      </c>
      <c r="K68" s="121">
        <f>I68*1.04</f>
        <v>71.500249599999989</v>
      </c>
      <c r="L68" s="121">
        <v>0</v>
      </c>
      <c r="M68" s="121">
        <f t="shared" si="13"/>
        <v>206.35648959999997</v>
      </c>
      <c r="N68" s="123">
        <v>0</v>
      </c>
      <c r="O68" s="52"/>
    </row>
    <row r="69" spans="1:15" s="54" customFormat="1" ht="17">
      <c r="A69" s="82" t="s">
        <v>581</v>
      </c>
      <c r="B69" s="90" t="s">
        <v>547</v>
      </c>
      <c r="C69" s="84" t="s">
        <v>473</v>
      </c>
      <c r="D69" s="93">
        <v>0.85570000000000002</v>
      </c>
      <c r="E69" s="93">
        <v>1.23</v>
      </c>
      <c r="F69" s="121">
        <v>3.2440000000000002</v>
      </c>
      <c r="G69" s="121">
        <v>18.059999999999999</v>
      </c>
      <c r="H69" s="121">
        <v>0</v>
      </c>
      <c r="I69" s="121">
        <f>16.8+0.5</f>
        <v>17.3</v>
      </c>
      <c r="J69" s="121">
        <v>0</v>
      </c>
      <c r="K69" s="121">
        <f>18+0.5</f>
        <v>18.5</v>
      </c>
      <c r="L69" s="121">
        <v>0</v>
      </c>
      <c r="M69" s="121">
        <f t="shared" si="13"/>
        <v>53.86</v>
      </c>
      <c r="N69" s="123">
        <v>0</v>
      </c>
      <c r="O69" s="52"/>
    </row>
    <row r="70" spans="1:15" s="54" customFormat="1" ht="17">
      <c r="A70" s="82" t="s">
        <v>582</v>
      </c>
      <c r="B70" s="90" t="s">
        <v>61</v>
      </c>
      <c r="C70" s="84" t="s">
        <v>473</v>
      </c>
      <c r="D70" s="172">
        <f>SUM(D71:D72)</f>
        <v>9.5000000000000001E-2</v>
      </c>
      <c r="E70" s="173">
        <f>SUM(E71:E72)</f>
        <v>0.59599999999999997</v>
      </c>
      <c r="F70" s="152">
        <f t="shared" ref="F70:N70" si="14">SUM(F71:F72)</f>
        <v>0.72739399999999999</v>
      </c>
      <c r="G70" s="152">
        <f t="shared" si="14"/>
        <v>3.69</v>
      </c>
      <c r="H70" s="152">
        <f t="shared" si="14"/>
        <v>0</v>
      </c>
      <c r="I70" s="152">
        <f t="shared" si="14"/>
        <v>0.87</v>
      </c>
      <c r="J70" s="152">
        <f t="shared" si="14"/>
        <v>0</v>
      </c>
      <c r="K70" s="152">
        <f t="shared" si="14"/>
        <v>0.87</v>
      </c>
      <c r="L70" s="152">
        <f t="shared" si="14"/>
        <v>0</v>
      </c>
      <c r="M70" s="152">
        <f t="shared" si="14"/>
        <v>5.43</v>
      </c>
      <c r="N70" s="153">
        <f t="shared" si="14"/>
        <v>0</v>
      </c>
      <c r="O70" s="52"/>
    </row>
    <row r="71" spans="1:15" s="54" customFormat="1">
      <c r="A71" s="82" t="s">
        <v>213</v>
      </c>
      <c r="B71" s="116" t="s">
        <v>521</v>
      </c>
      <c r="C71" s="84" t="s">
        <v>473</v>
      </c>
      <c r="D71" s="93">
        <v>9.5000000000000001E-2</v>
      </c>
      <c r="E71" s="93">
        <v>0.59599999999999997</v>
      </c>
      <c r="F71" s="121">
        <v>0.72739399999999999</v>
      </c>
      <c r="G71" s="121">
        <v>3.69</v>
      </c>
      <c r="H71" s="121">
        <v>0</v>
      </c>
      <c r="I71" s="121">
        <v>0.87</v>
      </c>
      <c r="J71" s="121">
        <v>0</v>
      </c>
      <c r="K71" s="121">
        <v>0.87</v>
      </c>
      <c r="L71" s="121">
        <v>0</v>
      </c>
      <c r="M71" s="121">
        <f t="shared" si="13"/>
        <v>5.43</v>
      </c>
      <c r="N71" s="123">
        <v>0</v>
      </c>
      <c r="O71" s="52"/>
    </row>
    <row r="72" spans="1:15" s="54" customFormat="1">
      <c r="A72" s="82" t="s">
        <v>518</v>
      </c>
      <c r="B72" s="116" t="s">
        <v>203</v>
      </c>
      <c r="C72" s="84" t="s">
        <v>473</v>
      </c>
      <c r="D72" s="170">
        <v>0</v>
      </c>
      <c r="E72" s="170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f t="shared" si="13"/>
        <v>0</v>
      </c>
      <c r="N72" s="123">
        <v>0</v>
      </c>
      <c r="O72" s="52"/>
    </row>
    <row r="73" spans="1:15" s="54" customFormat="1" ht="17">
      <c r="A73" s="82" t="s">
        <v>583</v>
      </c>
      <c r="B73" s="90" t="s">
        <v>62</v>
      </c>
      <c r="C73" s="84" t="s">
        <v>473</v>
      </c>
      <c r="D73" s="170">
        <f>SUM(D74:D76)</f>
        <v>0.68</v>
      </c>
      <c r="E73" s="170">
        <f>SUM(E74:E76)</f>
        <v>3.081</v>
      </c>
      <c r="F73" s="140">
        <f>SUM(F74:F76)</f>
        <v>12.02388</v>
      </c>
      <c r="G73" s="140">
        <f>SUM(G74:G76)</f>
        <v>14.094999999999999</v>
      </c>
      <c r="H73" s="140">
        <f t="shared" ref="H73:N73" si="15">SUM(H74:H76)</f>
        <v>0</v>
      </c>
      <c r="I73" s="140">
        <f t="shared" si="15"/>
        <v>14.658799999999999</v>
      </c>
      <c r="J73" s="140">
        <f t="shared" si="15"/>
        <v>0</v>
      </c>
      <c r="K73" s="140">
        <f t="shared" si="15"/>
        <v>15.245152000000001</v>
      </c>
      <c r="L73" s="140">
        <f t="shared" si="15"/>
        <v>0</v>
      </c>
      <c r="M73" s="140">
        <f t="shared" si="15"/>
        <v>43.998952000000003</v>
      </c>
      <c r="N73" s="141">
        <f t="shared" si="15"/>
        <v>0</v>
      </c>
      <c r="O73" s="52"/>
    </row>
    <row r="74" spans="1:15" s="54" customFormat="1">
      <c r="A74" s="82" t="s">
        <v>584</v>
      </c>
      <c r="B74" s="116" t="s">
        <v>239</v>
      </c>
      <c r="C74" s="84" t="s">
        <v>473</v>
      </c>
      <c r="D74" s="170">
        <v>0</v>
      </c>
      <c r="E74" s="93"/>
      <c r="F74" s="121">
        <v>2.0745399999999998</v>
      </c>
      <c r="G74" s="121">
        <f>0.217+0.371+0.133+0.105+0.017+0.398+0.007+0.055+0.008+0.008+0.495+1.483</f>
        <v>3.2970000000000002</v>
      </c>
      <c r="H74" s="121">
        <v>0</v>
      </c>
      <c r="I74" s="121">
        <f>G74*1.04</f>
        <v>3.4288800000000004</v>
      </c>
      <c r="J74" s="121">
        <v>0</v>
      </c>
      <c r="K74" s="121">
        <f>I74*1.04</f>
        <v>3.5660352000000004</v>
      </c>
      <c r="L74" s="121">
        <v>0</v>
      </c>
      <c r="M74" s="121">
        <f t="shared" si="13"/>
        <v>10.2919152</v>
      </c>
      <c r="N74" s="123">
        <v>0</v>
      </c>
      <c r="O74" s="52"/>
    </row>
    <row r="75" spans="1:15" s="54" customFormat="1" ht="15.75" customHeight="1">
      <c r="A75" s="82" t="s">
        <v>585</v>
      </c>
      <c r="B75" s="116" t="s">
        <v>240</v>
      </c>
      <c r="C75" s="84" t="s">
        <v>473</v>
      </c>
      <c r="D75" s="93">
        <v>0.68</v>
      </c>
      <c r="E75" s="93">
        <f>3.081</f>
        <v>3.081</v>
      </c>
      <c r="F75" s="121">
        <v>4.3550000000000004</v>
      </c>
      <c r="G75" s="121">
        <f>6.048+0.452+0.271</f>
        <v>6.7709999999999999</v>
      </c>
      <c r="H75" s="121">
        <v>0</v>
      </c>
      <c r="I75" s="121">
        <f>G75*1.04</f>
        <v>7.0418400000000005</v>
      </c>
      <c r="J75" s="121">
        <v>0</v>
      </c>
      <c r="K75" s="121">
        <f>I75*1.04</f>
        <v>7.323513600000001</v>
      </c>
      <c r="L75" s="121">
        <v>0</v>
      </c>
      <c r="M75" s="121">
        <f t="shared" si="13"/>
        <v>21.136353600000003</v>
      </c>
      <c r="N75" s="123">
        <v>0</v>
      </c>
      <c r="O75" s="52"/>
    </row>
    <row r="76" spans="1:15" s="54" customFormat="1" ht="17" thickBot="1">
      <c r="A76" s="87" t="s">
        <v>586</v>
      </c>
      <c r="B76" s="119" t="s">
        <v>241</v>
      </c>
      <c r="C76" s="89" t="s">
        <v>473</v>
      </c>
      <c r="D76" s="138">
        <v>0</v>
      </c>
      <c r="E76" s="133"/>
      <c r="F76" s="138">
        <v>5.5943399999999999</v>
      </c>
      <c r="G76" s="138">
        <f>0.61+0.212+0.788+0.059+0.754+0.121+0.124+0.138+0.065+0.321+0.091+0.517+0.013+0.214</f>
        <v>4.0270000000000001</v>
      </c>
      <c r="H76" s="138">
        <v>0</v>
      </c>
      <c r="I76" s="138">
        <f>G76*1.04</f>
        <v>4.1880800000000002</v>
      </c>
      <c r="J76" s="138">
        <v>0</v>
      </c>
      <c r="K76" s="138">
        <f>I76*1.04</f>
        <v>4.3556032</v>
      </c>
      <c r="L76" s="138">
        <v>0</v>
      </c>
      <c r="M76" s="132">
        <f>G76+I76+K76</f>
        <v>12.570683200000001</v>
      </c>
      <c r="N76" s="139">
        <v>0</v>
      </c>
      <c r="O76" s="52"/>
    </row>
    <row r="77" spans="1:15" s="54" customFormat="1" ht="17">
      <c r="A77" s="39" t="s">
        <v>587</v>
      </c>
      <c r="B77" s="72" t="s">
        <v>592</v>
      </c>
      <c r="C77" s="71" t="s">
        <v>473</v>
      </c>
      <c r="D77" s="142">
        <f>SUM(D78:D80)</f>
        <v>0</v>
      </c>
      <c r="E77" s="142">
        <f t="shared" ref="E77:N77" si="16">SUM(E78:E80)</f>
        <v>0</v>
      </c>
      <c r="F77" s="143">
        <f t="shared" si="16"/>
        <v>0</v>
      </c>
      <c r="G77" s="142">
        <f t="shared" si="16"/>
        <v>0</v>
      </c>
      <c r="H77" s="143">
        <f t="shared" si="16"/>
        <v>0</v>
      </c>
      <c r="I77" s="142">
        <f t="shared" si="16"/>
        <v>0</v>
      </c>
      <c r="J77" s="143">
        <f t="shared" si="16"/>
        <v>0</v>
      </c>
      <c r="K77" s="142">
        <f t="shared" si="16"/>
        <v>0</v>
      </c>
      <c r="L77" s="144">
        <f t="shared" si="16"/>
        <v>0</v>
      </c>
      <c r="M77" s="142">
        <f t="shared" si="16"/>
        <v>0</v>
      </c>
      <c r="N77" s="142">
        <f t="shared" si="16"/>
        <v>0</v>
      </c>
      <c r="O77" s="52"/>
    </row>
    <row r="78" spans="1:15" s="54" customFormat="1">
      <c r="A78" s="3" t="s">
        <v>588</v>
      </c>
      <c r="B78" s="4" t="s">
        <v>204</v>
      </c>
      <c r="C78" s="9" t="s">
        <v>473</v>
      </c>
      <c r="D78" s="145">
        <v>0</v>
      </c>
      <c r="E78" s="145">
        <v>0</v>
      </c>
      <c r="F78" s="146">
        <v>0</v>
      </c>
      <c r="G78" s="178"/>
      <c r="H78" s="147"/>
      <c r="I78" s="178"/>
      <c r="J78" s="147"/>
      <c r="K78" s="178"/>
      <c r="L78" s="146"/>
      <c r="M78" s="178"/>
      <c r="N78" s="145"/>
      <c r="O78" s="52"/>
    </row>
    <row r="79" spans="1:15" s="54" customFormat="1">
      <c r="A79" s="3" t="s">
        <v>589</v>
      </c>
      <c r="B79" s="4" t="s">
        <v>205</v>
      </c>
      <c r="C79" s="9" t="s">
        <v>473</v>
      </c>
      <c r="D79" s="145">
        <v>0</v>
      </c>
      <c r="E79" s="145">
        <v>0</v>
      </c>
      <c r="F79" s="146">
        <v>0</v>
      </c>
      <c r="G79" s="145"/>
      <c r="H79" s="147"/>
      <c r="I79" s="145"/>
      <c r="J79" s="147"/>
      <c r="K79" s="145"/>
      <c r="L79" s="146"/>
      <c r="M79" s="145"/>
      <c r="N79" s="145"/>
      <c r="O79" s="52"/>
    </row>
    <row r="80" spans="1:15" s="54" customFormat="1" ht="17" thickBot="1">
      <c r="A80" s="7" t="s">
        <v>590</v>
      </c>
      <c r="B80" s="26" t="s">
        <v>151</v>
      </c>
      <c r="C80" s="11" t="s">
        <v>473</v>
      </c>
      <c r="D80" s="148">
        <v>0</v>
      </c>
      <c r="E80" s="148">
        <v>0</v>
      </c>
      <c r="F80" s="149">
        <v>0</v>
      </c>
      <c r="G80" s="179"/>
      <c r="H80" s="150"/>
      <c r="I80" s="179"/>
      <c r="J80" s="150"/>
      <c r="K80" s="179"/>
      <c r="L80" s="149"/>
      <c r="M80" s="179"/>
      <c r="N80" s="148"/>
      <c r="O80" s="52"/>
    </row>
    <row r="81" spans="1:15" s="54" customFormat="1" ht="17">
      <c r="A81" s="39" t="s">
        <v>163</v>
      </c>
      <c r="B81" s="40" t="s">
        <v>113</v>
      </c>
      <c r="C81" s="71" t="s">
        <v>473</v>
      </c>
      <c r="D81" s="175">
        <f>D23-D38</f>
        <v>-18.540500000000002</v>
      </c>
      <c r="E81" s="180">
        <f>E23-E38</f>
        <v>-11.501000000000019</v>
      </c>
      <c r="F81" s="175">
        <f t="shared" ref="F81" si="17">F23-F38</f>
        <v>0.46999999999999886</v>
      </c>
      <c r="G81" s="175">
        <f>G23-G38</f>
        <v>0.56399999999999295</v>
      </c>
      <c r="H81" s="135">
        <v>0</v>
      </c>
      <c r="I81" s="175">
        <f>I23-I38</f>
        <v>0.62250000000000227</v>
      </c>
      <c r="J81" s="104"/>
      <c r="K81" s="175">
        <f>K23-K38</f>
        <v>0.625</v>
      </c>
      <c r="L81" s="104"/>
      <c r="M81" s="103">
        <f>G81+I81+K81</f>
        <v>1.8114999999999952</v>
      </c>
      <c r="N81" s="105"/>
      <c r="O81" s="52"/>
    </row>
    <row r="82" spans="1:15" s="54" customFormat="1">
      <c r="A82" s="82" t="s">
        <v>184</v>
      </c>
      <c r="B82" s="114" t="s">
        <v>57</v>
      </c>
      <c r="C82" s="84" t="s">
        <v>473</v>
      </c>
      <c r="D82" s="121">
        <f>SUM(D83:D85)</f>
        <v>0</v>
      </c>
      <c r="E82" s="121">
        <f t="shared" ref="E82:N82" si="18">SUM(E83:E85)</f>
        <v>0</v>
      </c>
      <c r="F82" s="121">
        <f t="shared" si="18"/>
        <v>0</v>
      </c>
      <c r="G82" s="121">
        <f t="shared" si="18"/>
        <v>0</v>
      </c>
      <c r="H82" s="121">
        <f t="shared" si="18"/>
        <v>0</v>
      </c>
      <c r="I82" s="121">
        <f t="shared" si="18"/>
        <v>0</v>
      </c>
      <c r="J82" s="121">
        <f t="shared" si="18"/>
        <v>0</v>
      </c>
      <c r="K82" s="121">
        <f t="shared" si="18"/>
        <v>0</v>
      </c>
      <c r="L82" s="121">
        <f t="shared" si="18"/>
        <v>0</v>
      </c>
      <c r="M82" s="121">
        <f t="shared" si="18"/>
        <v>0</v>
      </c>
      <c r="N82" s="123">
        <f t="shared" si="18"/>
        <v>0</v>
      </c>
      <c r="O82" s="52"/>
    </row>
    <row r="83" spans="1:15" s="54" customFormat="1" ht="34">
      <c r="A83" s="82" t="s">
        <v>557</v>
      </c>
      <c r="B83" s="91" t="s">
        <v>626</v>
      </c>
      <c r="C83" s="84" t="s">
        <v>473</v>
      </c>
      <c r="D83" s="121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3">
        <v>0</v>
      </c>
      <c r="O83" s="52"/>
    </row>
    <row r="84" spans="1:15" s="54" customFormat="1" ht="34">
      <c r="A84" s="82" t="s">
        <v>558</v>
      </c>
      <c r="B84" s="91" t="s">
        <v>627</v>
      </c>
      <c r="C84" s="84" t="s">
        <v>473</v>
      </c>
      <c r="D84" s="121">
        <v>0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3">
        <v>0</v>
      </c>
      <c r="O84" s="52"/>
    </row>
    <row r="85" spans="1:15" s="54" customFormat="1" ht="34">
      <c r="A85" s="82" t="s">
        <v>559</v>
      </c>
      <c r="B85" s="91" t="s">
        <v>612</v>
      </c>
      <c r="C85" s="84" t="s">
        <v>473</v>
      </c>
      <c r="D85" s="121">
        <v>0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3">
        <v>0</v>
      </c>
      <c r="O85" s="52"/>
    </row>
    <row r="86" spans="1:15" s="54" customFormat="1">
      <c r="A86" s="82" t="s">
        <v>185</v>
      </c>
      <c r="B86" s="114" t="s">
        <v>96</v>
      </c>
      <c r="C86" s="84" t="s">
        <v>473</v>
      </c>
      <c r="D86" s="121">
        <v>0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3">
        <v>0</v>
      </c>
      <c r="O86" s="52"/>
    </row>
    <row r="87" spans="1:15" s="54" customFormat="1">
      <c r="A87" s="82" t="s">
        <v>474</v>
      </c>
      <c r="B87" s="114" t="s">
        <v>672</v>
      </c>
      <c r="C87" s="84" t="s">
        <v>473</v>
      </c>
      <c r="D87" s="128">
        <v>-17.584499999999998</v>
      </c>
      <c r="E87" s="121">
        <v>-11.68</v>
      </c>
      <c r="F87" s="121">
        <v>0.47</v>
      </c>
      <c r="G87" s="121">
        <f>G81</f>
        <v>0.56399999999999295</v>
      </c>
      <c r="H87" s="125"/>
      <c r="I87" s="121">
        <f>I81</f>
        <v>0.62250000000000227</v>
      </c>
      <c r="J87" s="125"/>
      <c r="K87" s="121">
        <f>K81</f>
        <v>0.625</v>
      </c>
      <c r="L87" s="125"/>
      <c r="M87" s="124">
        <f>G87+I87+K87</f>
        <v>1.8114999999999952</v>
      </c>
      <c r="N87" s="127"/>
      <c r="O87" s="52"/>
    </row>
    <row r="88" spans="1:15" s="54" customFormat="1">
      <c r="A88" s="82" t="s">
        <v>475</v>
      </c>
      <c r="B88" s="114" t="s">
        <v>97</v>
      </c>
      <c r="C88" s="84" t="s">
        <v>473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3">
        <v>0</v>
      </c>
      <c r="O88" s="52"/>
    </row>
    <row r="89" spans="1:15" s="54" customFormat="1">
      <c r="A89" s="82" t="s">
        <v>476</v>
      </c>
      <c r="B89" s="114" t="s">
        <v>673</v>
      </c>
      <c r="C89" s="84" t="s">
        <v>473</v>
      </c>
      <c r="D89" s="121">
        <v>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3">
        <v>0</v>
      </c>
      <c r="O89" s="52"/>
    </row>
    <row r="90" spans="1:15" s="54" customFormat="1">
      <c r="A90" s="82" t="s">
        <v>477</v>
      </c>
      <c r="B90" s="114" t="s">
        <v>674</v>
      </c>
      <c r="C90" s="84" t="s">
        <v>473</v>
      </c>
      <c r="D90" s="121">
        <v>0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123">
        <v>0</v>
      </c>
      <c r="O90" s="52"/>
    </row>
    <row r="91" spans="1:15" s="54" customFormat="1">
      <c r="A91" s="82" t="s">
        <v>478</v>
      </c>
      <c r="B91" s="114" t="s">
        <v>104</v>
      </c>
      <c r="C91" s="84" t="s">
        <v>473</v>
      </c>
      <c r="D91" s="121">
        <v>0</v>
      </c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3">
        <v>0</v>
      </c>
      <c r="O91" s="52"/>
    </row>
    <row r="92" spans="1:15" s="54" customFormat="1" ht="34">
      <c r="A92" s="82" t="s">
        <v>479</v>
      </c>
      <c r="B92" s="115" t="s">
        <v>543</v>
      </c>
      <c r="C92" s="84" t="s">
        <v>473</v>
      </c>
      <c r="D92" s="121">
        <f>SUM(D93:D94)</f>
        <v>0</v>
      </c>
      <c r="E92" s="121">
        <f t="shared" ref="E92:N92" si="19">SUM(E93:E94)</f>
        <v>0</v>
      </c>
      <c r="F92" s="121">
        <f t="shared" si="19"/>
        <v>0</v>
      </c>
      <c r="G92" s="121">
        <f t="shared" si="19"/>
        <v>0</v>
      </c>
      <c r="H92" s="121">
        <f t="shared" si="19"/>
        <v>0</v>
      </c>
      <c r="I92" s="121">
        <f t="shared" si="19"/>
        <v>0</v>
      </c>
      <c r="J92" s="121">
        <f t="shared" si="19"/>
        <v>0</v>
      </c>
      <c r="K92" s="121">
        <f t="shared" si="19"/>
        <v>0</v>
      </c>
      <c r="L92" s="121">
        <f t="shared" si="19"/>
        <v>0</v>
      </c>
      <c r="M92" s="121">
        <f t="shared" si="19"/>
        <v>0</v>
      </c>
      <c r="N92" s="123">
        <f t="shared" si="19"/>
        <v>0</v>
      </c>
      <c r="O92" s="52"/>
    </row>
    <row r="93" spans="1:15" s="54" customFormat="1" ht="17">
      <c r="A93" s="82" t="s">
        <v>24</v>
      </c>
      <c r="B93" s="91" t="s">
        <v>367</v>
      </c>
      <c r="C93" s="84" t="s">
        <v>473</v>
      </c>
      <c r="D93" s="121">
        <v>0</v>
      </c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3">
        <v>0</v>
      </c>
      <c r="O93" s="52"/>
    </row>
    <row r="94" spans="1:15" s="54" customFormat="1">
      <c r="A94" s="82" t="s">
        <v>25</v>
      </c>
      <c r="B94" s="116" t="s">
        <v>355</v>
      </c>
      <c r="C94" s="84" t="s">
        <v>473</v>
      </c>
      <c r="D94" s="121">
        <v>0</v>
      </c>
      <c r="E94" s="121"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v>0</v>
      </c>
      <c r="N94" s="123">
        <v>0</v>
      </c>
      <c r="O94" s="52"/>
    </row>
    <row r="95" spans="1:15" s="54" customFormat="1">
      <c r="A95" s="82" t="s">
        <v>480</v>
      </c>
      <c r="B95" s="114" t="s">
        <v>675</v>
      </c>
      <c r="C95" s="84" t="s">
        <v>473</v>
      </c>
      <c r="D95" s="121">
        <v>0.2</v>
      </c>
      <c r="E95" s="121">
        <f>E37-E52</f>
        <v>0.95700000000000007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0</v>
      </c>
      <c r="N95" s="123">
        <v>0</v>
      </c>
      <c r="O95" s="52"/>
    </row>
    <row r="96" spans="1:15" s="54" customFormat="1" ht="17">
      <c r="A96" s="82" t="s">
        <v>164</v>
      </c>
      <c r="B96" s="120" t="s">
        <v>114</v>
      </c>
      <c r="C96" s="84" t="s">
        <v>473</v>
      </c>
      <c r="D96" s="121">
        <f>D97-D103</f>
        <v>-5.699999999999994E-2</v>
      </c>
      <c r="E96" s="121">
        <f t="shared" ref="E96:N96" si="20">E97-E103</f>
        <v>-6.2590000000000003</v>
      </c>
      <c r="F96" s="121">
        <f t="shared" si="20"/>
        <v>-0.47033000000000003</v>
      </c>
      <c r="G96" s="121">
        <f t="shared" si="20"/>
        <v>-0.47033000000000003</v>
      </c>
      <c r="H96" s="121">
        <f t="shared" si="20"/>
        <v>0</v>
      </c>
      <c r="I96" s="121">
        <f t="shared" si="20"/>
        <v>-0.47033000000000003</v>
      </c>
      <c r="J96" s="121">
        <f t="shared" si="20"/>
        <v>0</v>
      </c>
      <c r="K96" s="121">
        <f t="shared" si="20"/>
        <v>-0.47033000000000003</v>
      </c>
      <c r="L96" s="121">
        <f t="shared" si="20"/>
        <v>0</v>
      </c>
      <c r="M96" s="121">
        <f t="shared" si="20"/>
        <v>-1.4109900000000002</v>
      </c>
      <c r="N96" s="123">
        <f t="shared" si="20"/>
        <v>0</v>
      </c>
      <c r="O96" s="52"/>
    </row>
    <row r="97" spans="1:15" s="54" customFormat="1" ht="17">
      <c r="A97" s="82" t="s">
        <v>191</v>
      </c>
      <c r="B97" s="115" t="s">
        <v>63</v>
      </c>
      <c r="C97" s="84" t="s">
        <v>473</v>
      </c>
      <c r="D97" s="154">
        <f>D98+D99+D100+D102</f>
        <v>2.7578</v>
      </c>
      <c r="E97" s="155">
        <v>0.245</v>
      </c>
      <c r="F97" s="155">
        <f t="shared" ref="F97:N97" si="21">F98+F99+F100+F102</f>
        <v>0</v>
      </c>
      <c r="G97" s="155">
        <f>G98+G99+G100+G102</f>
        <v>0</v>
      </c>
      <c r="H97" s="155">
        <f t="shared" si="21"/>
        <v>0</v>
      </c>
      <c r="I97" s="155">
        <f t="shared" si="21"/>
        <v>0</v>
      </c>
      <c r="J97" s="155">
        <f t="shared" si="21"/>
        <v>0</v>
      </c>
      <c r="K97" s="155">
        <f t="shared" si="21"/>
        <v>0</v>
      </c>
      <c r="L97" s="155">
        <f t="shared" si="21"/>
        <v>0</v>
      </c>
      <c r="M97" s="155">
        <f t="shared" si="21"/>
        <v>0</v>
      </c>
      <c r="N97" s="156">
        <f t="shared" si="21"/>
        <v>0</v>
      </c>
      <c r="O97" s="52"/>
    </row>
    <row r="98" spans="1:15" s="54" customFormat="1" ht="17">
      <c r="A98" s="82" t="s">
        <v>192</v>
      </c>
      <c r="B98" s="91" t="s">
        <v>666</v>
      </c>
      <c r="C98" s="84" t="s">
        <v>473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3">
        <v>0</v>
      </c>
      <c r="O98" s="52"/>
    </row>
    <row r="99" spans="1:15" s="54" customFormat="1" ht="17">
      <c r="A99" s="82" t="s">
        <v>193</v>
      </c>
      <c r="B99" s="91" t="s">
        <v>667</v>
      </c>
      <c r="C99" s="84" t="s">
        <v>473</v>
      </c>
      <c r="D99" s="121">
        <v>0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0</v>
      </c>
      <c r="N99" s="123">
        <v>0</v>
      </c>
      <c r="O99" s="52"/>
    </row>
    <row r="100" spans="1:15" s="54" customFormat="1" ht="17">
      <c r="A100" s="82" t="s">
        <v>208</v>
      </c>
      <c r="B100" s="91" t="s">
        <v>64</v>
      </c>
      <c r="C100" s="84" t="s">
        <v>473</v>
      </c>
      <c r="D100" s="121">
        <v>0</v>
      </c>
      <c r="E100" s="121"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3">
        <v>0</v>
      </c>
      <c r="O100" s="52"/>
    </row>
    <row r="101" spans="1:15" s="54" customFormat="1" ht="17">
      <c r="A101" s="82" t="s">
        <v>242</v>
      </c>
      <c r="B101" s="117" t="s">
        <v>370</v>
      </c>
      <c r="C101" s="84" t="s">
        <v>473</v>
      </c>
      <c r="D101" s="121">
        <v>0</v>
      </c>
      <c r="E101" s="121"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3">
        <v>0</v>
      </c>
      <c r="O101" s="52"/>
    </row>
    <row r="102" spans="1:15" s="54" customFormat="1">
      <c r="A102" s="82" t="s">
        <v>209</v>
      </c>
      <c r="B102" s="116" t="s">
        <v>668</v>
      </c>
      <c r="C102" s="84" t="s">
        <v>473</v>
      </c>
      <c r="D102" s="155">
        <v>2.7578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3">
        <v>0</v>
      </c>
      <c r="O102" s="52"/>
    </row>
    <row r="103" spans="1:15" s="54" customFormat="1" ht="17">
      <c r="A103" s="82" t="s">
        <v>194</v>
      </c>
      <c r="B103" s="90" t="s">
        <v>62</v>
      </c>
      <c r="C103" s="84" t="s">
        <v>473</v>
      </c>
      <c r="D103" s="121">
        <f>D104+D105+D106+D108</f>
        <v>2.8148</v>
      </c>
      <c r="E103" s="171">
        <f t="shared" ref="E103:N103" si="22">E104+E105+E106+E108</f>
        <v>6.5040000000000004</v>
      </c>
      <c r="F103" s="121">
        <f t="shared" si="22"/>
        <v>0.47033000000000003</v>
      </c>
      <c r="G103" s="121">
        <f t="shared" si="22"/>
        <v>0.47033000000000003</v>
      </c>
      <c r="H103" s="121">
        <f t="shared" si="22"/>
        <v>0</v>
      </c>
      <c r="I103" s="121">
        <f t="shared" si="22"/>
        <v>0.47033000000000003</v>
      </c>
      <c r="J103" s="121">
        <f t="shared" si="22"/>
        <v>0</v>
      </c>
      <c r="K103" s="121">
        <f t="shared" si="22"/>
        <v>0.47033000000000003</v>
      </c>
      <c r="L103" s="121">
        <f t="shared" si="22"/>
        <v>0</v>
      </c>
      <c r="M103" s="121">
        <f t="shared" si="22"/>
        <v>1.4109900000000002</v>
      </c>
      <c r="N103" s="123">
        <f t="shared" si="22"/>
        <v>0</v>
      </c>
      <c r="O103" s="52"/>
    </row>
    <row r="104" spans="1:15" s="54" customFormat="1">
      <c r="A104" s="82" t="s">
        <v>243</v>
      </c>
      <c r="B104" s="116" t="s">
        <v>669</v>
      </c>
      <c r="C104" s="84" t="s">
        <v>473</v>
      </c>
      <c r="D104" s="121">
        <v>0</v>
      </c>
      <c r="E104" s="121">
        <v>0.03</v>
      </c>
      <c r="F104" s="121">
        <v>0.32673000000000002</v>
      </c>
      <c r="G104" s="121">
        <v>0.32673000000000002</v>
      </c>
      <c r="H104" s="121">
        <v>0</v>
      </c>
      <c r="I104" s="121">
        <v>0.32673000000000002</v>
      </c>
      <c r="J104" s="121">
        <v>0</v>
      </c>
      <c r="K104" s="121">
        <v>0.32673000000000002</v>
      </c>
      <c r="L104" s="121">
        <v>0</v>
      </c>
      <c r="M104" s="124">
        <f>G104+I104+K104</f>
        <v>0.98019000000000012</v>
      </c>
      <c r="N104" s="123">
        <v>0</v>
      </c>
      <c r="O104" s="52"/>
    </row>
    <row r="105" spans="1:15" s="54" customFormat="1">
      <c r="A105" s="82" t="s">
        <v>244</v>
      </c>
      <c r="B105" s="116" t="s">
        <v>670</v>
      </c>
      <c r="C105" s="84" t="s">
        <v>473</v>
      </c>
      <c r="D105" s="121">
        <v>0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v>0</v>
      </c>
      <c r="M105" s="121">
        <v>0</v>
      </c>
      <c r="N105" s="123">
        <v>0</v>
      </c>
      <c r="O105" s="52"/>
    </row>
    <row r="106" spans="1:15" s="54" customFormat="1">
      <c r="A106" s="82" t="s">
        <v>245</v>
      </c>
      <c r="B106" s="116" t="s">
        <v>65</v>
      </c>
      <c r="C106" s="84" t="s">
        <v>473</v>
      </c>
      <c r="D106" s="121">
        <v>0</v>
      </c>
      <c r="E106" s="121"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21">
        <v>0</v>
      </c>
      <c r="N106" s="123">
        <v>0</v>
      </c>
      <c r="O106" s="52"/>
    </row>
    <row r="107" spans="1:15" s="54" customFormat="1" ht="17">
      <c r="A107" s="82" t="s">
        <v>246</v>
      </c>
      <c r="B107" s="117" t="s">
        <v>371</v>
      </c>
      <c r="C107" s="84" t="s">
        <v>473</v>
      </c>
      <c r="D107" s="121">
        <v>0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3">
        <v>0</v>
      </c>
      <c r="O107" s="52"/>
    </row>
    <row r="108" spans="1:15" s="54" customFormat="1">
      <c r="A108" s="82" t="s">
        <v>247</v>
      </c>
      <c r="B108" s="116" t="s">
        <v>671</v>
      </c>
      <c r="C108" s="84" t="s">
        <v>473</v>
      </c>
      <c r="D108" s="121">
        <f>2.8798-0.065</f>
        <v>2.8148</v>
      </c>
      <c r="E108" s="121">
        <f>3.165+3.309</f>
        <v>6.4740000000000002</v>
      </c>
      <c r="F108" s="121">
        <v>0.14360000000000001</v>
      </c>
      <c r="G108" s="121">
        <v>0.14360000000000001</v>
      </c>
      <c r="H108" s="121">
        <v>0</v>
      </c>
      <c r="I108" s="121">
        <v>0.14360000000000001</v>
      </c>
      <c r="J108" s="121">
        <v>0</v>
      </c>
      <c r="K108" s="121">
        <v>0.14360000000000001</v>
      </c>
      <c r="L108" s="121">
        <v>0</v>
      </c>
      <c r="M108" s="124">
        <f t="shared" ref="M108" si="23">G108+I108+K108</f>
        <v>0.43080000000000002</v>
      </c>
      <c r="N108" s="123"/>
      <c r="O108" s="52"/>
    </row>
    <row r="109" spans="1:15" s="54" customFormat="1" ht="17">
      <c r="A109" s="82" t="s">
        <v>165</v>
      </c>
      <c r="B109" s="120" t="s">
        <v>119</v>
      </c>
      <c r="C109" s="84" t="s">
        <v>473</v>
      </c>
      <c r="D109" s="171">
        <f>D81+D96</f>
        <v>-18.5975</v>
      </c>
      <c r="E109" s="171">
        <f t="shared" ref="E109:N109" si="24">E81+E96</f>
        <v>-17.760000000000019</v>
      </c>
      <c r="F109" s="122">
        <f t="shared" si="24"/>
        <v>-3.300000000011627E-4</v>
      </c>
      <c r="G109" s="122">
        <f>G81+G96</f>
        <v>9.3669999999992926E-2</v>
      </c>
      <c r="H109" s="122">
        <f t="shared" si="24"/>
        <v>0</v>
      </c>
      <c r="I109" s="122">
        <f t="shared" si="24"/>
        <v>0.15217000000000225</v>
      </c>
      <c r="J109" s="122">
        <f t="shared" si="24"/>
        <v>0</v>
      </c>
      <c r="K109" s="122">
        <f t="shared" si="24"/>
        <v>0.15466999999999997</v>
      </c>
      <c r="L109" s="122">
        <f t="shared" si="24"/>
        <v>0</v>
      </c>
      <c r="M109" s="122">
        <f t="shared" si="24"/>
        <v>0.40050999999999504</v>
      </c>
      <c r="N109" s="151">
        <f t="shared" si="24"/>
        <v>0</v>
      </c>
      <c r="O109" s="52"/>
    </row>
    <row r="110" spans="1:15" s="54" customFormat="1" ht="34">
      <c r="A110" s="82" t="s">
        <v>197</v>
      </c>
      <c r="B110" s="115" t="s">
        <v>676</v>
      </c>
      <c r="C110" s="84" t="s">
        <v>473</v>
      </c>
      <c r="D110" s="121">
        <v>0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23">
        <v>0</v>
      </c>
      <c r="O110" s="52"/>
    </row>
    <row r="111" spans="1:15" s="54" customFormat="1" ht="34">
      <c r="A111" s="82" t="s">
        <v>613</v>
      </c>
      <c r="B111" s="91" t="s">
        <v>626</v>
      </c>
      <c r="C111" s="84" t="s">
        <v>473</v>
      </c>
      <c r="D111" s="121">
        <v>0</v>
      </c>
      <c r="E111" s="121"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v>0</v>
      </c>
      <c r="N111" s="123">
        <v>0</v>
      </c>
      <c r="O111" s="52"/>
    </row>
    <row r="112" spans="1:15" s="54" customFormat="1" ht="34">
      <c r="A112" s="82" t="s">
        <v>614</v>
      </c>
      <c r="B112" s="91" t="s">
        <v>627</v>
      </c>
      <c r="C112" s="84" t="s">
        <v>473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3">
        <v>0</v>
      </c>
      <c r="O112" s="52"/>
    </row>
    <row r="113" spans="1:15" s="54" customFormat="1" ht="34">
      <c r="A113" s="82" t="s">
        <v>26</v>
      </c>
      <c r="B113" s="91" t="s">
        <v>612</v>
      </c>
      <c r="C113" s="84" t="s">
        <v>473</v>
      </c>
      <c r="D113" s="121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3">
        <v>0</v>
      </c>
      <c r="O113" s="52"/>
    </row>
    <row r="114" spans="1:15" s="54" customFormat="1">
      <c r="A114" s="82" t="s">
        <v>198</v>
      </c>
      <c r="B114" s="114" t="s">
        <v>96</v>
      </c>
      <c r="C114" s="84" t="s">
        <v>473</v>
      </c>
      <c r="D114" s="121">
        <v>0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3">
        <v>0</v>
      </c>
      <c r="O114" s="52"/>
    </row>
    <row r="115" spans="1:15" s="54" customFormat="1">
      <c r="A115" s="82" t="s">
        <v>481</v>
      </c>
      <c r="B115" s="114" t="s">
        <v>672</v>
      </c>
      <c r="C115" s="84" t="s">
        <v>473</v>
      </c>
      <c r="D115" s="121">
        <f>D109-D124-D123</f>
        <v>-17.447500000000002</v>
      </c>
      <c r="E115" s="121">
        <f>E109+E124-E123</f>
        <v>-18.72000000000002</v>
      </c>
      <c r="F115" s="121">
        <v>0</v>
      </c>
      <c r="G115" s="121">
        <f>G109</f>
        <v>9.3669999999992926E-2</v>
      </c>
      <c r="H115" s="121"/>
      <c r="I115" s="121">
        <f>I109</f>
        <v>0.15217000000000225</v>
      </c>
      <c r="J115" s="121"/>
      <c r="K115" s="121">
        <f>K109</f>
        <v>0.15466999999999997</v>
      </c>
      <c r="L115" s="121"/>
      <c r="M115" s="121">
        <f>M109</f>
        <v>0.40050999999999504</v>
      </c>
      <c r="N115" s="123"/>
      <c r="O115" s="52"/>
    </row>
    <row r="116" spans="1:15" s="54" customFormat="1">
      <c r="A116" s="82" t="s">
        <v>482</v>
      </c>
      <c r="B116" s="114" t="s">
        <v>97</v>
      </c>
      <c r="C116" s="84" t="s">
        <v>473</v>
      </c>
      <c r="D116" s="121">
        <v>0</v>
      </c>
      <c r="E116" s="121"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0</v>
      </c>
      <c r="L116" s="121">
        <v>0</v>
      </c>
      <c r="M116" s="121">
        <v>0</v>
      </c>
      <c r="N116" s="123">
        <v>0</v>
      </c>
      <c r="O116" s="52"/>
    </row>
    <row r="117" spans="1:15" s="54" customFormat="1">
      <c r="A117" s="82" t="s">
        <v>483</v>
      </c>
      <c r="B117" s="114" t="s">
        <v>673</v>
      </c>
      <c r="C117" s="84" t="s">
        <v>473</v>
      </c>
      <c r="D117" s="121">
        <v>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21">
        <v>0</v>
      </c>
      <c r="N117" s="123">
        <v>0</v>
      </c>
      <c r="O117" s="52"/>
    </row>
    <row r="118" spans="1:15" s="54" customFormat="1">
      <c r="A118" s="82" t="s">
        <v>484</v>
      </c>
      <c r="B118" s="114" t="s">
        <v>674</v>
      </c>
      <c r="C118" s="84" t="s">
        <v>473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3">
        <v>0</v>
      </c>
      <c r="O118" s="52"/>
    </row>
    <row r="119" spans="1:15" s="54" customFormat="1">
      <c r="A119" s="82" t="s">
        <v>485</v>
      </c>
      <c r="B119" s="114" t="s">
        <v>104</v>
      </c>
      <c r="C119" s="84" t="s">
        <v>473</v>
      </c>
      <c r="D119" s="121">
        <v>0</v>
      </c>
      <c r="E119" s="121"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  <c r="K119" s="121">
        <v>0</v>
      </c>
      <c r="L119" s="121">
        <v>0</v>
      </c>
      <c r="M119" s="121">
        <v>0</v>
      </c>
      <c r="N119" s="123">
        <v>0</v>
      </c>
      <c r="O119" s="52"/>
    </row>
    <row r="120" spans="1:15" s="54" customFormat="1" ht="34">
      <c r="A120" s="82" t="s">
        <v>486</v>
      </c>
      <c r="B120" s="115" t="s">
        <v>543</v>
      </c>
      <c r="C120" s="84" t="s">
        <v>473</v>
      </c>
      <c r="D120" s="121">
        <v>0</v>
      </c>
      <c r="E120" s="121"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</v>
      </c>
      <c r="K120" s="121">
        <v>0</v>
      </c>
      <c r="L120" s="121">
        <v>0</v>
      </c>
      <c r="M120" s="121">
        <v>0</v>
      </c>
      <c r="N120" s="123">
        <v>0</v>
      </c>
      <c r="O120" s="52"/>
    </row>
    <row r="121" spans="1:15" s="54" customFormat="1">
      <c r="A121" s="82" t="s">
        <v>27</v>
      </c>
      <c r="B121" s="116" t="s">
        <v>367</v>
      </c>
      <c r="C121" s="84" t="s">
        <v>473</v>
      </c>
      <c r="D121" s="121">
        <v>0</v>
      </c>
      <c r="E121" s="121">
        <v>0</v>
      </c>
      <c r="F121" s="121">
        <v>0</v>
      </c>
      <c r="G121" s="121">
        <v>0</v>
      </c>
      <c r="H121" s="121">
        <v>0</v>
      </c>
      <c r="I121" s="121">
        <v>0</v>
      </c>
      <c r="J121" s="121">
        <v>0</v>
      </c>
      <c r="K121" s="121">
        <v>0</v>
      </c>
      <c r="L121" s="121">
        <v>0</v>
      </c>
      <c r="M121" s="121">
        <v>0</v>
      </c>
      <c r="N121" s="123">
        <v>0</v>
      </c>
      <c r="O121" s="52"/>
    </row>
    <row r="122" spans="1:15" s="54" customFormat="1">
      <c r="A122" s="82" t="s">
        <v>28</v>
      </c>
      <c r="B122" s="116" t="s">
        <v>355</v>
      </c>
      <c r="C122" s="84" t="s">
        <v>473</v>
      </c>
      <c r="D122" s="121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3">
        <v>0</v>
      </c>
      <c r="O122" s="52"/>
    </row>
    <row r="123" spans="1:15" s="54" customFormat="1">
      <c r="A123" s="82" t="s">
        <v>487</v>
      </c>
      <c r="B123" s="114" t="s">
        <v>675</v>
      </c>
      <c r="C123" s="84" t="s">
        <v>473</v>
      </c>
      <c r="D123" s="121">
        <v>-1.1499999999999999</v>
      </c>
      <c r="E123" s="121">
        <v>0.96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v>0</v>
      </c>
      <c r="M123" s="121">
        <v>0</v>
      </c>
      <c r="N123" s="123">
        <v>0</v>
      </c>
      <c r="O123" s="52"/>
    </row>
    <row r="124" spans="1:15" s="54" customFormat="1" ht="17">
      <c r="A124" s="82" t="s">
        <v>166</v>
      </c>
      <c r="B124" s="120" t="s">
        <v>66</v>
      </c>
      <c r="C124" s="84" t="s">
        <v>473</v>
      </c>
      <c r="D124" s="121"/>
      <c r="E124" s="121"/>
      <c r="F124" s="121">
        <f>F109*0.2</f>
        <v>-6.6000000000232539E-5</v>
      </c>
      <c r="G124" s="121">
        <f>G109*0.2</f>
        <v>1.8733999999998585E-2</v>
      </c>
      <c r="H124" s="121">
        <v>0</v>
      </c>
      <c r="I124" s="121">
        <f>I109*0.2</f>
        <v>3.043400000000045E-2</v>
      </c>
      <c r="J124" s="121">
        <v>0</v>
      </c>
      <c r="K124" s="121">
        <f>K109*0.2</f>
        <v>3.0933999999999996E-2</v>
      </c>
      <c r="L124" s="121">
        <v>0</v>
      </c>
      <c r="M124" s="124">
        <f t="shared" ref="M124" si="25">G124+I124+K124</f>
        <v>8.0101999999999035E-2</v>
      </c>
      <c r="N124" s="123">
        <v>0</v>
      </c>
      <c r="O124" s="52"/>
    </row>
    <row r="125" spans="1:15" s="54" customFormat="1">
      <c r="A125" s="82" t="s">
        <v>162</v>
      </c>
      <c r="B125" s="114" t="s">
        <v>57</v>
      </c>
      <c r="C125" s="84" t="s">
        <v>473</v>
      </c>
      <c r="D125" s="121">
        <v>0</v>
      </c>
      <c r="E125" s="121">
        <v>0</v>
      </c>
      <c r="F125" s="121">
        <v>0</v>
      </c>
      <c r="G125" s="121">
        <v>0</v>
      </c>
      <c r="H125" s="121"/>
      <c r="I125" s="121">
        <v>0</v>
      </c>
      <c r="J125" s="121"/>
      <c r="K125" s="121">
        <v>0</v>
      </c>
      <c r="L125" s="121"/>
      <c r="M125" s="121">
        <v>0</v>
      </c>
      <c r="N125" s="123"/>
      <c r="O125" s="52"/>
    </row>
    <row r="126" spans="1:15" s="54" customFormat="1" ht="34">
      <c r="A126" s="82" t="s">
        <v>53</v>
      </c>
      <c r="B126" s="91" t="s">
        <v>626</v>
      </c>
      <c r="C126" s="84" t="s">
        <v>473</v>
      </c>
      <c r="D126" s="121">
        <v>0</v>
      </c>
      <c r="E126" s="121"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3">
        <v>0</v>
      </c>
      <c r="O126" s="52"/>
    </row>
    <row r="127" spans="1:15" s="54" customFormat="1" ht="34">
      <c r="A127" s="82" t="s">
        <v>54</v>
      </c>
      <c r="B127" s="91" t="s">
        <v>627</v>
      </c>
      <c r="C127" s="84" t="s">
        <v>473</v>
      </c>
      <c r="D127" s="121">
        <v>0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0</v>
      </c>
      <c r="M127" s="121">
        <v>0</v>
      </c>
      <c r="N127" s="123">
        <v>0</v>
      </c>
      <c r="O127" s="52"/>
    </row>
    <row r="128" spans="1:15" s="54" customFormat="1" ht="34">
      <c r="A128" s="82" t="s">
        <v>55</v>
      </c>
      <c r="B128" s="91" t="s">
        <v>612</v>
      </c>
      <c r="C128" s="84" t="s">
        <v>473</v>
      </c>
      <c r="D128" s="121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3">
        <v>0</v>
      </c>
      <c r="O128" s="52"/>
    </row>
    <row r="129" spans="1:15" s="54" customFormat="1" ht="17">
      <c r="A129" s="82" t="s">
        <v>532</v>
      </c>
      <c r="B129" s="90" t="s">
        <v>105</v>
      </c>
      <c r="C129" s="84" t="s">
        <v>473</v>
      </c>
      <c r="D129" s="121">
        <v>0</v>
      </c>
      <c r="E129" s="121">
        <v>0</v>
      </c>
      <c r="F129" s="121">
        <v>0</v>
      </c>
      <c r="G129" s="121">
        <v>0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3">
        <v>0</v>
      </c>
      <c r="O129" s="52"/>
    </row>
    <row r="130" spans="1:15" s="54" customFormat="1" ht="17">
      <c r="A130" s="82" t="s">
        <v>533</v>
      </c>
      <c r="B130" s="90" t="s">
        <v>540</v>
      </c>
      <c r="C130" s="84" t="s">
        <v>473</v>
      </c>
      <c r="D130" s="121">
        <f t="shared" ref="D130" si="26">D124</f>
        <v>0</v>
      </c>
      <c r="E130" s="121">
        <v>0</v>
      </c>
      <c r="F130" s="121">
        <f>F124</f>
        <v>-6.6000000000232539E-5</v>
      </c>
      <c r="G130" s="121">
        <f>G124</f>
        <v>1.8733999999998585E-2</v>
      </c>
      <c r="H130" s="121"/>
      <c r="I130" s="121">
        <f>I124</f>
        <v>3.043400000000045E-2</v>
      </c>
      <c r="J130" s="121"/>
      <c r="K130" s="121">
        <f>K124</f>
        <v>3.0933999999999996E-2</v>
      </c>
      <c r="L130" s="121"/>
      <c r="M130" s="124">
        <f t="shared" ref="M130" si="27">G130+I130+K130</f>
        <v>8.0101999999999035E-2</v>
      </c>
      <c r="N130" s="123"/>
      <c r="O130" s="52"/>
    </row>
    <row r="131" spans="1:15" s="54" customFormat="1" ht="17">
      <c r="A131" s="82" t="s">
        <v>534</v>
      </c>
      <c r="B131" s="90" t="s">
        <v>99</v>
      </c>
      <c r="C131" s="84" t="s">
        <v>473</v>
      </c>
      <c r="D131" s="121">
        <v>0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  <c r="K131" s="121">
        <v>0</v>
      </c>
      <c r="L131" s="121">
        <v>0</v>
      </c>
      <c r="M131" s="121">
        <v>0</v>
      </c>
      <c r="N131" s="123">
        <v>0</v>
      </c>
      <c r="O131" s="52"/>
    </row>
    <row r="132" spans="1:15" s="54" customFormat="1" ht="17">
      <c r="A132" s="82" t="s">
        <v>535</v>
      </c>
      <c r="B132" s="90" t="s">
        <v>541</v>
      </c>
      <c r="C132" s="84" t="s">
        <v>473</v>
      </c>
      <c r="D132" s="121">
        <v>0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0</v>
      </c>
      <c r="M132" s="121">
        <v>0</v>
      </c>
      <c r="N132" s="123">
        <v>0</v>
      </c>
      <c r="O132" s="52"/>
    </row>
    <row r="133" spans="1:15" s="54" customFormat="1" ht="17">
      <c r="A133" s="82" t="s">
        <v>536</v>
      </c>
      <c r="B133" s="90" t="s">
        <v>542</v>
      </c>
      <c r="C133" s="84" t="s">
        <v>473</v>
      </c>
      <c r="D133" s="121">
        <v>0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3">
        <v>0</v>
      </c>
      <c r="O133" s="52"/>
    </row>
    <row r="134" spans="1:15" s="54" customFormat="1" ht="17">
      <c r="A134" s="82" t="s">
        <v>537</v>
      </c>
      <c r="B134" s="90" t="s">
        <v>106</v>
      </c>
      <c r="C134" s="84" t="s">
        <v>473</v>
      </c>
      <c r="D134" s="121">
        <v>0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21">
        <v>0</v>
      </c>
      <c r="N134" s="123">
        <v>0</v>
      </c>
      <c r="O134" s="52"/>
    </row>
    <row r="135" spans="1:15" s="54" customFormat="1" ht="34">
      <c r="A135" s="82" t="s">
        <v>538</v>
      </c>
      <c r="B135" s="90" t="s">
        <v>543</v>
      </c>
      <c r="C135" s="84" t="s">
        <v>473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21">
        <v>0</v>
      </c>
      <c r="L135" s="121">
        <v>0</v>
      </c>
      <c r="M135" s="121">
        <v>0</v>
      </c>
      <c r="N135" s="123">
        <v>0</v>
      </c>
      <c r="O135" s="52"/>
    </row>
    <row r="136" spans="1:15" s="54" customFormat="1">
      <c r="A136" s="82" t="s">
        <v>29</v>
      </c>
      <c r="B136" s="116" t="s">
        <v>544</v>
      </c>
      <c r="C136" s="84" t="s">
        <v>473</v>
      </c>
      <c r="D136" s="121">
        <v>0</v>
      </c>
      <c r="E136" s="121"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3">
        <v>0</v>
      </c>
      <c r="O136" s="52"/>
    </row>
    <row r="137" spans="1:15" s="54" customFormat="1">
      <c r="A137" s="82" t="s">
        <v>30</v>
      </c>
      <c r="B137" s="116" t="s">
        <v>355</v>
      </c>
      <c r="C137" s="84" t="s">
        <v>473</v>
      </c>
      <c r="D137" s="121">
        <v>0</v>
      </c>
      <c r="E137" s="121">
        <v>0</v>
      </c>
      <c r="F137" s="121">
        <v>0</v>
      </c>
      <c r="G137" s="121">
        <v>0</v>
      </c>
      <c r="H137" s="121">
        <v>0</v>
      </c>
      <c r="I137" s="121">
        <v>0</v>
      </c>
      <c r="J137" s="121">
        <v>0</v>
      </c>
      <c r="K137" s="121">
        <v>0</v>
      </c>
      <c r="L137" s="121">
        <v>0</v>
      </c>
      <c r="M137" s="121">
        <v>0</v>
      </c>
      <c r="N137" s="123">
        <v>0</v>
      </c>
      <c r="O137" s="52"/>
    </row>
    <row r="138" spans="1:15" s="54" customFormat="1" ht="17">
      <c r="A138" s="82" t="s">
        <v>539</v>
      </c>
      <c r="B138" s="90" t="s">
        <v>545</v>
      </c>
      <c r="C138" s="84" t="s">
        <v>473</v>
      </c>
      <c r="D138" s="121">
        <v>0</v>
      </c>
      <c r="E138" s="121"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0</v>
      </c>
      <c r="L138" s="121">
        <v>0</v>
      </c>
      <c r="M138" s="121">
        <v>0</v>
      </c>
      <c r="N138" s="123">
        <v>0</v>
      </c>
      <c r="O138" s="52"/>
    </row>
    <row r="139" spans="1:15" s="54" customFormat="1" ht="17">
      <c r="A139" s="82" t="s">
        <v>168</v>
      </c>
      <c r="B139" s="120" t="s">
        <v>120</v>
      </c>
      <c r="C139" s="84" t="s">
        <v>473</v>
      </c>
      <c r="D139" s="122">
        <f>D109-D124</f>
        <v>-18.5975</v>
      </c>
      <c r="E139" s="121">
        <f>E109-E124</f>
        <v>-17.760000000000019</v>
      </c>
      <c r="F139" s="121">
        <f>F109-F124</f>
        <v>-2.6400000000093016E-4</v>
      </c>
      <c r="G139" s="121">
        <f>G109-G124</f>
        <v>7.493599999999434E-2</v>
      </c>
      <c r="H139" s="121">
        <f t="shared" ref="H139:N139" si="28">H145</f>
        <v>0</v>
      </c>
      <c r="I139" s="121">
        <f>I109-I124</f>
        <v>0.1217360000000018</v>
      </c>
      <c r="J139" s="121">
        <f t="shared" si="28"/>
        <v>0</v>
      </c>
      <c r="K139" s="121">
        <f>K109-K124</f>
        <v>0.12373599999999998</v>
      </c>
      <c r="L139" s="121">
        <f t="shared" si="28"/>
        <v>0</v>
      </c>
      <c r="M139" s="121">
        <f t="shared" si="28"/>
        <v>18.329999999999998</v>
      </c>
      <c r="N139" s="123">
        <f t="shared" si="28"/>
        <v>0</v>
      </c>
      <c r="O139" s="52"/>
    </row>
    <row r="140" spans="1:15" s="54" customFormat="1">
      <c r="A140" s="82" t="s">
        <v>186</v>
      </c>
      <c r="B140" s="114" t="s">
        <v>57</v>
      </c>
      <c r="C140" s="84" t="s">
        <v>473</v>
      </c>
      <c r="D140" s="121">
        <v>0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0</v>
      </c>
      <c r="N140" s="123">
        <v>0</v>
      </c>
      <c r="O140" s="52"/>
    </row>
    <row r="141" spans="1:15" s="54" customFormat="1" ht="34">
      <c r="A141" s="82" t="s">
        <v>628</v>
      </c>
      <c r="B141" s="91" t="s">
        <v>626</v>
      </c>
      <c r="C141" s="84" t="s">
        <v>473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3">
        <v>0</v>
      </c>
      <c r="O141" s="52"/>
    </row>
    <row r="142" spans="1:15" s="54" customFormat="1" ht="34">
      <c r="A142" s="82" t="s">
        <v>629</v>
      </c>
      <c r="B142" s="91" t="s">
        <v>627</v>
      </c>
      <c r="C142" s="84" t="s">
        <v>473</v>
      </c>
      <c r="D142" s="121">
        <v>0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21">
        <v>0</v>
      </c>
      <c r="N142" s="123">
        <v>0</v>
      </c>
      <c r="O142" s="52"/>
    </row>
    <row r="143" spans="1:15" s="54" customFormat="1" ht="34">
      <c r="A143" s="82" t="s">
        <v>31</v>
      </c>
      <c r="B143" s="91" t="s">
        <v>612</v>
      </c>
      <c r="C143" s="84" t="s">
        <v>473</v>
      </c>
      <c r="D143" s="121">
        <v>0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v>0</v>
      </c>
      <c r="M143" s="121">
        <v>0</v>
      </c>
      <c r="N143" s="123">
        <v>0</v>
      </c>
      <c r="O143" s="52"/>
    </row>
    <row r="144" spans="1:15" s="54" customFormat="1">
      <c r="A144" s="82" t="s">
        <v>187</v>
      </c>
      <c r="B144" s="114" t="s">
        <v>96</v>
      </c>
      <c r="C144" s="84" t="s">
        <v>473</v>
      </c>
      <c r="D144" s="121">
        <v>0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21">
        <v>0</v>
      </c>
      <c r="N144" s="123">
        <v>0</v>
      </c>
      <c r="O144" s="52"/>
    </row>
    <row r="145" spans="1:15" s="54" customFormat="1">
      <c r="A145" s="82" t="s">
        <v>488</v>
      </c>
      <c r="B145" s="114" t="s">
        <v>672</v>
      </c>
      <c r="C145" s="84" t="s">
        <v>473</v>
      </c>
      <c r="D145" s="121"/>
      <c r="E145" s="121"/>
      <c r="F145" s="121">
        <v>0</v>
      </c>
      <c r="G145" s="121">
        <f>G139</f>
        <v>7.493599999999434E-2</v>
      </c>
      <c r="H145" s="121"/>
      <c r="I145" s="121">
        <f>I139</f>
        <v>0.1217360000000018</v>
      </c>
      <c r="J145" s="121"/>
      <c r="K145" s="121">
        <f>K139</f>
        <v>0.12373599999999998</v>
      </c>
      <c r="L145" s="121"/>
      <c r="M145" s="121">
        <v>18.329999999999998</v>
      </c>
      <c r="N145" s="123"/>
      <c r="O145" s="52"/>
    </row>
    <row r="146" spans="1:15" s="54" customFormat="1">
      <c r="A146" s="82" t="s">
        <v>489</v>
      </c>
      <c r="B146" s="114" t="s">
        <v>97</v>
      </c>
      <c r="C146" s="84" t="s">
        <v>473</v>
      </c>
      <c r="D146" s="121">
        <v>0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21">
        <v>0</v>
      </c>
      <c r="N146" s="123">
        <v>0</v>
      </c>
      <c r="O146" s="52"/>
    </row>
    <row r="147" spans="1:15" s="54" customFormat="1" ht="17">
      <c r="A147" s="82" t="s">
        <v>490</v>
      </c>
      <c r="B147" s="115" t="s">
        <v>673</v>
      </c>
      <c r="C147" s="84" t="s">
        <v>473</v>
      </c>
      <c r="D147" s="121">
        <v>0</v>
      </c>
      <c r="E147" s="121"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0</v>
      </c>
      <c r="K147" s="121">
        <v>0</v>
      </c>
      <c r="L147" s="121">
        <v>0</v>
      </c>
      <c r="M147" s="121">
        <v>0</v>
      </c>
      <c r="N147" s="123">
        <v>0</v>
      </c>
      <c r="O147" s="52"/>
    </row>
    <row r="148" spans="1:15" s="54" customFormat="1">
      <c r="A148" s="82" t="s">
        <v>491</v>
      </c>
      <c r="B148" s="114" t="s">
        <v>674</v>
      </c>
      <c r="C148" s="84" t="s">
        <v>473</v>
      </c>
      <c r="D148" s="121">
        <v>0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0</v>
      </c>
      <c r="L148" s="121">
        <v>0</v>
      </c>
      <c r="M148" s="121">
        <v>0</v>
      </c>
      <c r="N148" s="123">
        <v>0</v>
      </c>
      <c r="O148" s="52"/>
    </row>
    <row r="149" spans="1:15" s="54" customFormat="1">
      <c r="A149" s="82" t="s">
        <v>492</v>
      </c>
      <c r="B149" s="114" t="s">
        <v>104</v>
      </c>
      <c r="C149" s="84" t="s">
        <v>473</v>
      </c>
      <c r="D149" s="121">
        <v>0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v>0</v>
      </c>
      <c r="M149" s="121">
        <v>0</v>
      </c>
      <c r="N149" s="123">
        <v>0</v>
      </c>
      <c r="O149" s="52"/>
    </row>
    <row r="150" spans="1:15" s="54" customFormat="1" ht="34">
      <c r="A150" s="82" t="s">
        <v>493</v>
      </c>
      <c r="B150" s="115" t="s">
        <v>543</v>
      </c>
      <c r="C150" s="84" t="s">
        <v>473</v>
      </c>
      <c r="D150" s="121">
        <v>0</v>
      </c>
      <c r="E150" s="121"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0</v>
      </c>
      <c r="L150" s="121">
        <v>0</v>
      </c>
      <c r="M150" s="121">
        <v>0</v>
      </c>
      <c r="N150" s="123">
        <v>0</v>
      </c>
      <c r="O150" s="52"/>
    </row>
    <row r="151" spans="1:15" s="54" customFormat="1">
      <c r="A151" s="82" t="s">
        <v>32</v>
      </c>
      <c r="B151" s="116" t="s">
        <v>367</v>
      </c>
      <c r="C151" s="84" t="s">
        <v>473</v>
      </c>
      <c r="D151" s="121">
        <v>0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0</v>
      </c>
      <c r="L151" s="121">
        <v>0</v>
      </c>
      <c r="M151" s="121">
        <v>0</v>
      </c>
      <c r="N151" s="123">
        <v>0</v>
      </c>
      <c r="O151" s="52"/>
    </row>
    <row r="152" spans="1:15" s="54" customFormat="1">
      <c r="A152" s="82" t="s">
        <v>33</v>
      </c>
      <c r="B152" s="116" t="s">
        <v>355</v>
      </c>
      <c r="C152" s="84" t="s">
        <v>473</v>
      </c>
      <c r="D152" s="121">
        <v>0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3">
        <v>0</v>
      </c>
      <c r="O152" s="52"/>
    </row>
    <row r="153" spans="1:15" s="54" customFormat="1">
      <c r="A153" s="82" t="s">
        <v>494</v>
      </c>
      <c r="B153" s="114" t="s">
        <v>675</v>
      </c>
      <c r="C153" s="84" t="s">
        <v>473</v>
      </c>
      <c r="D153" s="121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3">
        <v>0</v>
      </c>
      <c r="O153" s="52"/>
    </row>
    <row r="154" spans="1:15" s="54" customFormat="1" ht="17">
      <c r="A154" s="82" t="s">
        <v>169</v>
      </c>
      <c r="B154" s="120" t="s">
        <v>152</v>
      </c>
      <c r="C154" s="84" t="s">
        <v>473</v>
      </c>
      <c r="D154" s="121">
        <v>0</v>
      </c>
      <c r="E154" s="121">
        <v>0</v>
      </c>
      <c r="F154" s="121">
        <v>0</v>
      </c>
      <c r="G154" s="121">
        <f>G155</f>
        <v>7.493599999999434E-2</v>
      </c>
      <c r="H154" s="121"/>
      <c r="I154" s="121">
        <f>I155</f>
        <v>0.1217360000000018</v>
      </c>
      <c r="J154" s="121"/>
      <c r="K154" s="121">
        <f>K155</f>
        <v>0.12373599999999998</v>
      </c>
      <c r="L154" s="121"/>
      <c r="M154" s="124">
        <f t="shared" ref="M154" si="29">G154+I154+K154</f>
        <v>0.32040799999999614</v>
      </c>
      <c r="N154" s="123"/>
      <c r="O154" s="52"/>
    </row>
    <row r="155" spans="1:15" s="54" customFormat="1" ht="17">
      <c r="A155" s="82" t="s">
        <v>189</v>
      </c>
      <c r="B155" s="90" t="s">
        <v>548</v>
      </c>
      <c r="C155" s="84" t="s">
        <v>473</v>
      </c>
      <c r="D155" s="121">
        <v>0</v>
      </c>
      <c r="E155" s="121">
        <v>0</v>
      </c>
      <c r="F155" s="121">
        <v>0</v>
      </c>
      <c r="G155" s="121">
        <f>G145</f>
        <v>7.493599999999434E-2</v>
      </c>
      <c r="H155" s="121"/>
      <c r="I155" s="121">
        <f>I145</f>
        <v>0.1217360000000018</v>
      </c>
      <c r="J155" s="121"/>
      <c r="K155" s="121">
        <f>K145</f>
        <v>0.12373599999999998</v>
      </c>
      <c r="L155" s="121"/>
      <c r="M155" s="124">
        <f>G155+I155+K155</f>
        <v>0.32040799999999614</v>
      </c>
      <c r="N155" s="123"/>
      <c r="O155" s="52"/>
    </row>
    <row r="156" spans="1:15" s="54" customFormat="1" ht="17">
      <c r="A156" s="82" t="s">
        <v>190</v>
      </c>
      <c r="B156" s="90" t="s">
        <v>153</v>
      </c>
      <c r="C156" s="84" t="s">
        <v>473</v>
      </c>
      <c r="D156" s="121">
        <v>0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v>0</v>
      </c>
      <c r="M156" s="121">
        <v>0</v>
      </c>
      <c r="N156" s="123">
        <v>0</v>
      </c>
      <c r="O156" s="52"/>
    </row>
    <row r="157" spans="1:15" s="54" customFormat="1" ht="17">
      <c r="A157" s="82" t="s">
        <v>201</v>
      </c>
      <c r="B157" s="90" t="s">
        <v>154</v>
      </c>
      <c r="C157" s="84" t="s">
        <v>473</v>
      </c>
      <c r="D157" s="121">
        <v>0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21">
        <v>0</v>
      </c>
      <c r="N157" s="123">
        <v>0</v>
      </c>
      <c r="O157" s="52"/>
    </row>
    <row r="158" spans="1:15" s="54" customFormat="1" ht="18" customHeight="1" thickBot="1">
      <c r="A158" s="87" t="s">
        <v>202</v>
      </c>
      <c r="B158" s="92" t="s">
        <v>549</v>
      </c>
      <c r="C158" s="89" t="s">
        <v>473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138">
        <v>0</v>
      </c>
      <c r="J158" s="138">
        <v>0</v>
      </c>
      <c r="K158" s="138">
        <v>0</v>
      </c>
      <c r="L158" s="138">
        <v>0</v>
      </c>
      <c r="M158" s="138">
        <v>0</v>
      </c>
      <c r="N158" s="139">
        <v>0</v>
      </c>
      <c r="O158" s="52"/>
    </row>
    <row r="159" spans="1:15" s="54" customFormat="1" ht="18" customHeight="1">
      <c r="A159" s="39" t="s">
        <v>250</v>
      </c>
      <c r="B159" s="40" t="s">
        <v>592</v>
      </c>
      <c r="C159" s="71" t="s">
        <v>231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04"/>
      <c r="J159" s="104"/>
      <c r="K159" s="104"/>
      <c r="L159" s="104"/>
      <c r="M159" s="104"/>
      <c r="N159" s="105"/>
      <c r="O159" s="52"/>
    </row>
    <row r="160" spans="1:15" s="54" customFormat="1" ht="37.5" customHeight="1">
      <c r="A160" s="82" t="s">
        <v>251</v>
      </c>
      <c r="B160" s="90" t="s">
        <v>115</v>
      </c>
      <c r="C160" s="84" t="s">
        <v>473</v>
      </c>
      <c r="D160" s="126">
        <f>D109+D105+D69</f>
        <v>-17.741800000000001</v>
      </c>
      <c r="E160" s="126">
        <f t="shared" ref="E160:N160" si="30">E109+E105+E69</f>
        <v>-16.530000000000019</v>
      </c>
      <c r="F160" s="126">
        <v>0</v>
      </c>
      <c r="G160" s="126">
        <f t="shared" si="30"/>
        <v>18.153669999999991</v>
      </c>
      <c r="H160" s="126">
        <f t="shared" si="30"/>
        <v>0</v>
      </c>
      <c r="I160" s="126">
        <f t="shared" si="30"/>
        <v>17.452170000000002</v>
      </c>
      <c r="J160" s="126">
        <f t="shared" si="30"/>
        <v>0</v>
      </c>
      <c r="K160" s="126">
        <f t="shared" si="30"/>
        <v>18.654669999999999</v>
      </c>
      <c r="L160" s="126">
        <f t="shared" si="30"/>
        <v>0</v>
      </c>
      <c r="M160" s="126">
        <f t="shared" si="30"/>
        <v>54.260509999999996</v>
      </c>
      <c r="N160" s="181">
        <f t="shared" si="30"/>
        <v>0</v>
      </c>
      <c r="O160" s="52"/>
    </row>
    <row r="161" spans="1:15" s="54" customFormat="1" ht="18" customHeight="1">
      <c r="A161" s="82" t="s">
        <v>252</v>
      </c>
      <c r="B161" s="90" t="s">
        <v>67</v>
      </c>
      <c r="C161" s="84" t="s">
        <v>473</v>
      </c>
      <c r="D161" s="121">
        <v>0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21">
        <v>0</v>
      </c>
      <c r="N161" s="123">
        <v>0</v>
      </c>
      <c r="O161" s="52"/>
    </row>
    <row r="162" spans="1:15" s="54" customFormat="1" ht="18" customHeight="1">
      <c r="A162" s="82" t="s">
        <v>657</v>
      </c>
      <c r="B162" s="91" t="s">
        <v>680</v>
      </c>
      <c r="C162" s="84" t="s">
        <v>473</v>
      </c>
      <c r="D162" s="121">
        <v>0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21">
        <v>0</v>
      </c>
      <c r="N162" s="123">
        <v>0</v>
      </c>
      <c r="O162" s="52"/>
    </row>
    <row r="163" spans="1:15" s="54" customFormat="1" ht="18" customHeight="1">
      <c r="A163" s="82" t="s">
        <v>360</v>
      </c>
      <c r="B163" s="90" t="s">
        <v>121</v>
      </c>
      <c r="C163" s="84" t="s">
        <v>473</v>
      </c>
      <c r="D163" s="121">
        <v>0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21">
        <v>0</v>
      </c>
      <c r="N163" s="123">
        <v>0</v>
      </c>
      <c r="O163" s="52"/>
    </row>
    <row r="164" spans="1:15" s="54" customFormat="1" ht="18" customHeight="1">
      <c r="A164" s="8" t="s">
        <v>658</v>
      </c>
      <c r="B164" s="91" t="s">
        <v>681</v>
      </c>
      <c r="C164" s="84" t="s">
        <v>473</v>
      </c>
      <c r="D164" s="121">
        <v>0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0</v>
      </c>
      <c r="L164" s="121">
        <v>0</v>
      </c>
      <c r="M164" s="121">
        <v>0</v>
      </c>
      <c r="N164" s="123">
        <v>0</v>
      </c>
      <c r="O164" s="52"/>
    </row>
    <row r="165" spans="1:15" s="54" customFormat="1" ht="35" thickBot="1">
      <c r="A165" s="87" t="s">
        <v>361</v>
      </c>
      <c r="B165" s="92" t="s">
        <v>122</v>
      </c>
      <c r="C165" s="89" t="s">
        <v>231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39">
        <v>0</v>
      </c>
      <c r="O165" s="52"/>
    </row>
    <row r="166" spans="1:15" s="54" customFormat="1" ht="19" thickBot="1">
      <c r="A166" s="195" t="s">
        <v>249</v>
      </c>
      <c r="B166" s="196"/>
      <c r="C166" s="196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8"/>
      <c r="O166" s="52"/>
    </row>
    <row r="167" spans="1:15" s="54" customFormat="1" ht="31.5" customHeight="1">
      <c r="A167" s="39" t="s">
        <v>253</v>
      </c>
      <c r="B167" s="40" t="s">
        <v>68</v>
      </c>
      <c r="C167" s="71" t="s">
        <v>473</v>
      </c>
      <c r="D167" s="103">
        <f>D168+D172+D173+D174+D175+D176+D177+D178+D181+D184</f>
        <v>46.371000000000002</v>
      </c>
      <c r="E167" s="103">
        <f t="shared" ref="E167:F167" si="31">E168+E172+E173+E174+E175+E176+E177+E178+E181+E184</f>
        <v>83.451999999999998</v>
      </c>
      <c r="F167" s="103">
        <f t="shared" si="31"/>
        <v>134.846</v>
      </c>
      <c r="G167" s="103">
        <f>G173+G181</f>
        <v>222.99191999999999</v>
      </c>
      <c r="H167" s="104"/>
      <c r="I167" s="103">
        <f>I173+I181</f>
        <v>231.91159680000001</v>
      </c>
      <c r="J167" s="104"/>
      <c r="K167" s="103">
        <f>K173+K181</f>
        <v>241.18806067200003</v>
      </c>
      <c r="L167" s="104"/>
      <c r="M167" s="103">
        <f>G167+I167+K167</f>
        <v>696.09157747200004</v>
      </c>
      <c r="N167" s="105"/>
      <c r="O167" s="52"/>
    </row>
    <row r="168" spans="1:15" s="54" customFormat="1">
      <c r="A168" s="82" t="s">
        <v>254</v>
      </c>
      <c r="B168" s="114" t="s">
        <v>57</v>
      </c>
      <c r="C168" s="84" t="s">
        <v>473</v>
      </c>
      <c r="D168" s="121">
        <v>0</v>
      </c>
      <c r="E168" s="122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0</v>
      </c>
      <c r="N168" s="123">
        <v>0</v>
      </c>
      <c r="O168" s="52"/>
    </row>
    <row r="169" spans="1:15" s="54" customFormat="1" ht="34">
      <c r="A169" s="82" t="s">
        <v>615</v>
      </c>
      <c r="B169" s="91" t="s">
        <v>626</v>
      </c>
      <c r="C169" s="84" t="s">
        <v>473</v>
      </c>
      <c r="D169" s="121">
        <v>0</v>
      </c>
      <c r="E169" s="122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3">
        <v>0</v>
      </c>
      <c r="O169" s="52"/>
    </row>
    <row r="170" spans="1:15" s="54" customFormat="1" ht="34">
      <c r="A170" s="82" t="s">
        <v>616</v>
      </c>
      <c r="B170" s="91" t="s">
        <v>627</v>
      </c>
      <c r="C170" s="84" t="s">
        <v>473</v>
      </c>
      <c r="D170" s="121">
        <v>0</v>
      </c>
      <c r="E170" s="122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3">
        <v>0</v>
      </c>
      <c r="O170" s="52"/>
    </row>
    <row r="171" spans="1:15" s="54" customFormat="1" ht="34">
      <c r="A171" s="82" t="s">
        <v>34</v>
      </c>
      <c r="B171" s="91" t="s">
        <v>612</v>
      </c>
      <c r="C171" s="84" t="s">
        <v>473</v>
      </c>
      <c r="D171" s="121">
        <v>0</v>
      </c>
      <c r="E171" s="122">
        <v>0</v>
      </c>
      <c r="F171" s="121">
        <v>0</v>
      </c>
      <c r="G171" s="121">
        <v>0</v>
      </c>
      <c r="H171" s="121">
        <v>0</v>
      </c>
      <c r="I171" s="121">
        <v>0</v>
      </c>
      <c r="J171" s="124">
        <v>0</v>
      </c>
      <c r="K171" s="121">
        <v>0</v>
      </c>
      <c r="L171" s="121">
        <v>0</v>
      </c>
      <c r="M171" s="121">
        <v>0</v>
      </c>
      <c r="N171" s="123">
        <v>0</v>
      </c>
      <c r="O171" s="52"/>
    </row>
    <row r="172" spans="1:15" s="54" customFormat="1">
      <c r="A172" s="82" t="s">
        <v>255</v>
      </c>
      <c r="B172" s="114" t="s">
        <v>96</v>
      </c>
      <c r="C172" s="84" t="s">
        <v>473</v>
      </c>
      <c r="D172" s="121">
        <v>0</v>
      </c>
      <c r="E172" s="122">
        <v>0</v>
      </c>
      <c r="F172" s="121">
        <v>0</v>
      </c>
      <c r="G172" s="121">
        <v>0</v>
      </c>
      <c r="H172" s="121">
        <v>0</v>
      </c>
      <c r="I172" s="121">
        <v>0</v>
      </c>
      <c r="J172" s="124">
        <v>0</v>
      </c>
      <c r="K172" s="121">
        <v>0</v>
      </c>
      <c r="L172" s="121">
        <v>0</v>
      </c>
      <c r="M172" s="121">
        <v>0</v>
      </c>
      <c r="N172" s="123">
        <v>0</v>
      </c>
      <c r="O172" s="52"/>
    </row>
    <row r="173" spans="1:15" s="54" customFormat="1">
      <c r="A173" s="82" t="s">
        <v>372</v>
      </c>
      <c r="B173" s="114" t="s">
        <v>672</v>
      </c>
      <c r="C173" s="84" t="s">
        <v>473</v>
      </c>
      <c r="D173" s="93">
        <v>36.160200000000003</v>
      </c>
      <c r="E173" s="124">
        <v>81.825999999999993</v>
      </c>
      <c r="F173" s="126">
        <f>F185+0.616</f>
        <v>134.846</v>
      </c>
      <c r="G173" s="126">
        <f>G185</f>
        <v>222.99191999999999</v>
      </c>
      <c r="H173" s="125"/>
      <c r="I173" s="126">
        <f>I185</f>
        <v>231.91159680000001</v>
      </c>
      <c r="J173" s="124">
        <v>0</v>
      </c>
      <c r="K173" s="126">
        <f>K185</f>
        <v>241.18806067200003</v>
      </c>
      <c r="L173" s="125"/>
      <c r="M173" s="93">
        <f>G173+I173+K173</f>
        <v>696.09157747200004</v>
      </c>
      <c r="N173" s="127"/>
      <c r="O173" s="52"/>
    </row>
    <row r="174" spans="1:15" s="54" customFormat="1">
      <c r="A174" s="82" t="s">
        <v>495</v>
      </c>
      <c r="B174" s="114" t="s">
        <v>97</v>
      </c>
      <c r="C174" s="84" t="s">
        <v>473</v>
      </c>
      <c r="D174" s="121">
        <v>0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  <c r="J174" s="124">
        <v>0</v>
      </c>
      <c r="K174" s="121">
        <v>0</v>
      </c>
      <c r="L174" s="121">
        <v>0</v>
      </c>
      <c r="M174" s="121">
        <v>0</v>
      </c>
      <c r="N174" s="123">
        <v>0</v>
      </c>
      <c r="O174" s="52"/>
    </row>
    <row r="175" spans="1:15" s="54" customFormat="1">
      <c r="A175" s="82" t="s">
        <v>496</v>
      </c>
      <c r="B175" s="114" t="s">
        <v>673</v>
      </c>
      <c r="C175" s="84" t="s">
        <v>473</v>
      </c>
      <c r="D175" s="121">
        <v>0</v>
      </c>
      <c r="E175" s="121">
        <v>0</v>
      </c>
      <c r="F175" s="121">
        <v>0</v>
      </c>
      <c r="G175" s="121">
        <v>0</v>
      </c>
      <c r="H175" s="121">
        <v>0</v>
      </c>
      <c r="I175" s="121">
        <v>0</v>
      </c>
      <c r="J175" s="124">
        <v>0</v>
      </c>
      <c r="K175" s="121">
        <v>0</v>
      </c>
      <c r="L175" s="121">
        <v>0</v>
      </c>
      <c r="M175" s="121">
        <v>0</v>
      </c>
      <c r="N175" s="123">
        <v>0</v>
      </c>
      <c r="O175" s="52"/>
    </row>
    <row r="176" spans="1:15" s="54" customFormat="1">
      <c r="A176" s="82" t="s">
        <v>497</v>
      </c>
      <c r="B176" s="114" t="s">
        <v>674</v>
      </c>
      <c r="C176" s="84" t="s">
        <v>473</v>
      </c>
      <c r="D176" s="121">
        <v>0</v>
      </c>
      <c r="E176" s="121">
        <v>0</v>
      </c>
      <c r="F176" s="121">
        <v>0</v>
      </c>
      <c r="G176" s="121">
        <v>0</v>
      </c>
      <c r="H176" s="121">
        <v>0</v>
      </c>
      <c r="I176" s="121">
        <v>0</v>
      </c>
      <c r="J176" s="124">
        <v>0</v>
      </c>
      <c r="K176" s="121">
        <v>0</v>
      </c>
      <c r="L176" s="121">
        <v>0</v>
      </c>
      <c r="M176" s="121">
        <v>0</v>
      </c>
      <c r="N176" s="123">
        <v>0</v>
      </c>
      <c r="O176" s="52"/>
    </row>
    <row r="177" spans="1:15" s="54" customFormat="1">
      <c r="A177" s="82" t="s">
        <v>498</v>
      </c>
      <c r="B177" s="114" t="s">
        <v>104</v>
      </c>
      <c r="C177" s="84" t="s">
        <v>473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4">
        <v>0</v>
      </c>
      <c r="K177" s="121">
        <v>0</v>
      </c>
      <c r="L177" s="121">
        <v>0</v>
      </c>
      <c r="M177" s="121">
        <v>0</v>
      </c>
      <c r="N177" s="123">
        <v>0</v>
      </c>
      <c r="O177" s="52"/>
    </row>
    <row r="178" spans="1:15" s="54" customFormat="1" ht="34">
      <c r="A178" s="82" t="s">
        <v>499</v>
      </c>
      <c r="B178" s="115" t="s">
        <v>543</v>
      </c>
      <c r="C178" s="84" t="s">
        <v>473</v>
      </c>
      <c r="D178" s="121">
        <v>0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4">
        <v>0</v>
      </c>
      <c r="K178" s="121">
        <v>0</v>
      </c>
      <c r="L178" s="121">
        <v>0</v>
      </c>
      <c r="M178" s="121">
        <v>0</v>
      </c>
      <c r="N178" s="123">
        <v>0</v>
      </c>
      <c r="O178" s="52"/>
    </row>
    <row r="179" spans="1:15" s="54" customFormat="1">
      <c r="A179" s="82" t="s">
        <v>35</v>
      </c>
      <c r="B179" s="116" t="s">
        <v>367</v>
      </c>
      <c r="C179" s="84" t="s">
        <v>473</v>
      </c>
      <c r="D179" s="121">
        <v>0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4">
        <v>0</v>
      </c>
      <c r="K179" s="121">
        <v>0</v>
      </c>
      <c r="L179" s="121">
        <v>0</v>
      </c>
      <c r="M179" s="121">
        <v>0</v>
      </c>
      <c r="N179" s="123">
        <v>0</v>
      </c>
      <c r="O179" s="52"/>
    </row>
    <row r="180" spans="1:15" s="54" customFormat="1">
      <c r="A180" s="82" t="s">
        <v>36</v>
      </c>
      <c r="B180" s="116" t="s">
        <v>355</v>
      </c>
      <c r="C180" s="84" t="s">
        <v>473</v>
      </c>
      <c r="D180" s="121">
        <v>0</v>
      </c>
      <c r="E180" s="121">
        <v>0</v>
      </c>
      <c r="F180" s="121">
        <v>0</v>
      </c>
      <c r="G180" s="121">
        <v>0</v>
      </c>
      <c r="H180" s="121">
        <v>0</v>
      </c>
      <c r="I180" s="121">
        <v>0</v>
      </c>
      <c r="J180" s="124">
        <v>0</v>
      </c>
      <c r="K180" s="121">
        <v>0</v>
      </c>
      <c r="L180" s="121">
        <v>0</v>
      </c>
      <c r="M180" s="121">
        <v>0</v>
      </c>
      <c r="N180" s="123">
        <v>0</v>
      </c>
      <c r="O180" s="52"/>
    </row>
    <row r="181" spans="1:15" s="54" customFormat="1" ht="34">
      <c r="A181" s="82" t="s">
        <v>500</v>
      </c>
      <c r="B181" s="90" t="s">
        <v>69</v>
      </c>
      <c r="C181" s="84" t="s">
        <v>473</v>
      </c>
      <c r="D181" s="121">
        <v>0</v>
      </c>
      <c r="E181" s="121">
        <v>0</v>
      </c>
      <c r="F181" s="121">
        <v>0</v>
      </c>
      <c r="G181" s="121">
        <v>0</v>
      </c>
      <c r="H181" s="121">
        <v>0</v>
      </c>
      <c r="I181" s="121">
        <f>I183</f>
        <v>0</v>
      </c>
      <c r="J181" s="124">
        <v>0</v>
      </c>
      <c r="K181" s="121">
        <f>K183</f>
        <v>0</v>
      </c>
      <c r="L181" s="121"/>
      <c r="M181" s="121">
        <v>0</v>
      </c>
      <c r="N181" s="123"/>
      <c r="O181" s="52"/>
    </row>
    <row r="182" spans="1:15" s="54" customFormat="1" ht="17">
      <c r="A182" s="82" t="s">
        <v>617</v>
      </c>
      <c r="B182" s="91" t="s">
        <v>655</v>
      </c>
      <c r="C182" s="84" t="s">
        <v>473</v>
      </c>
      <c r="D182" s="121">
        <v>0</v>
      </c>
      <c r="E182" s="121">
        <v>0</v>
      </c>
      <c r="F182" s="121">
        <v>0</v>
      </c>
      <c r="G182" s="121">
        <v>0</v>
      </c>
      <c r="H182" s="121">
        <v>0</v>
      </c>
      <c r="I182" s="121">
        <v>0</v>
      </c>
      <c r="J182" s="124">
        <v>0</v>
      </c>
      <c r="K182" s="121">
        <v>0</v>
      </c>
      <c r="L182" s="121">
        <v>0</v>
      </c>
      <c r="M182" s="121">
        <v>0</v>
      </c>
      <c r="N182" s="123">
        <v>0</v>
      </c>
      <c r="O182" s="52"/>
    </row>
    <row r="183" spans="1:15" s="54" customFormat="1" ht="17">
      <c r="A183" s="82" t="s">
        <v>618</v>
      </c>
      <c r="B183" s="91" t="s">
        <v>656</v>
      </c>
      <c r="C183" s="84" t="s">
        <v>473</v>
      </c>
      <c r="D183" s="121">
        <v>0</v>
      </c>
      <c r="E183" s="121">
        <v>0</v>
      </c>
      <c r="F183" s="121">
        <v>0</v>
      </c>
      <c r="G183" s="121">
        <v>0</v>
      </c>
      <c r="H183" s="121">
        <v>0</v>
      </c>
      <c r="I183" s="121">
        <v>0</v>
      </c>
      <c r="J183" s="124">
        <v>0</v>
      </c>
      <c r="K183" s="121">
        <v>0</v>
      </c>
      <c r="L183" s="125"/>
      <c r="M183" s="121">
        <v>0</v>
      </c>
      <c r="N183" s="127"/>
      <c r="O183" s="52"/>
    </row>
    <row r="184" spans="1:15" s="54" customFormat="1">
      <c r="A184" s="82" t="s">
        <v>501</v>
      </c>
      <c r="B184" s="114" t="s">
        <v>675</v>
      </c>
      <c r="C184" s="84" t="s">
        <v>473</v>
      </c>
      <c r="D184" s="121">
        <f>6.9782+3.2326</f>
        <v>10.210800000000001</v>
      </c>
      <c r="E184" s="121">
        <v>1.6259999999999999</v>
      </c>
      <c r="F184" s="121">
        <v>0</v>
      </c>
      <c r="G184" s="121">
        <v>0</v>
      </c>
      <c r="H184" s="121">
        <v>0</v>
      </c>
      <c r="I184" s="121">
        <v>0</v>
      </c>
      <c r="J184" s="124">
        <v>0</v>
      </c>
      <c r="K184" s="121">
        <v>0</v>
      </c>
      <c r="L184" s="121">
        <v>0</v>
      </c>
      <c r="M184" s="121">
        <v>0</v>
      </c>
      <c r="N184" s="123">
        <v>0</v>
      </c>
      <c r="O184" s="52"/>
    </row>
    <row r="185" spans="1:15" s="54" customFormat="1" ht="17">
      <c r="A185" s="82" t="s">
        <v>256</v>
      </c>
      <c r="B185" s="120" t="s">
        <v>70</v>
      </c>
      <c r="C185" s="84" t="s">
        <v>473</v>
      </c>
      <c r="D185" s="124">
        <f>D186+D187+D191+D192+D193+D194+D195+D196+D198+D199+D200+D201+D202</f>
        <v>54.236599999999996</v>
      </c>
      <c r="E185" s="124">
        <f t="shared" ref="E185" si="32">E186+E187+E191+E192+E193+E194+E195+E196+E198+E199+E200+E201+E202</f>
        <v>79.525499999999994</v>
      </c>
      <c r="F185" s="124">
        <f>F186+F187+F191+F192+F193+F194+F195+F196+F198+F199+F200+F201+F202</f>
        <v>134.22999999999999</v>
      </c>
      <c r="G185" s="124">
        <f>G194+G195+G196+G199+G200+G198+G201+G202</f>
        <v>222.99191999999999</v>
      </c>
      <c r="H185" s="121">
        <v>0</v>
      </c>
      <c r="I185" s="124">
        <f>I194+I195+I196+I199+I200+I198+I201+I202</f>
        <v>231.91159680000001</v>
      </c>
      <c r="J185" s="124">
        <v>0</v>
      </c>
      <c r="K185" s="124">
        <f>K194+K195+K196+K199+K200+K198+K201+K202</f>
        <v>241.18806067200003</v>
      </c>
      <c r="L185" s="125"/>
      <c r="M185" s="93">
        <f>G185+I185+K185</f>
        <v>696.09157747200004</v>
      </c>
      <c r="N185" s="127"/>
      <c r="O185" s="52"/>
    </row>
    <row r="186" spans="1:15" s="54" customFormat="1" ht="17">
      <c r="A186" s="82" t="s">
        <v>257</v>
      </c>
      <c r="B186" s="90" t="s">
        <v>593</v>
      </c>
      <c r="C186" s="84" t="s">
        <v>473</v>
      </c>
      <c r="D186" s="121">
        <v>0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4">
        <v>0</v>
      </c>
      <c r="K186" s="121">
        <v>0</v>
      </c>
      <c r="L186" s="121">
        <v>0</v>
      </c>
      <c r="M186" s="121">
        <v>0</v>
      </c>
      <c r="N186" s="123">
        <v>0</v>
      </c>
      <c r="O186" s="52"/>
    </row>
    <row r="187" spans="1:15" s="54" customFormat="1" ht="17">
      <c r="A187" s="82" t="s">
        <v>258</v>
      </c>
      <c r="B187" s="90" t="s">
        <v>71</v>
      </c>
      <c r="C187" s="84" t="s">
        <v>473</v>
      </c>
      <c r="D187" s="121">
        <v>0</v>
      </c>
      <c r="E187" s="121">
        <v>0</v>
      </c>
      <c r="F187" s="121">
        <v>0</v>
      </c>
      <c r="G187" s="121">
        <v>0</v>
      </c>
      <c r="H187" s="121">
        <v>0</v>
      </c>
      <c r="I187" s="121">
        <v>0</v>
      </c>
      <c r="J187" s="124">
        <v>0</v>
      </c>
      <c r="K187" s="121">
        <v>0</v>
      </c>
      <c r="L187" s="121">
        <v>0</v>
      </c>
      <c r="M187" s="121">
        <v>0</v>
      </c>
      <c r="N187" s="123">
        <v>0</v>
      </c>
      <c r="O187" s="52"/>
    </row>
    <row r="188" spans="1:15" s="54" customFormat="1" ht="17">
      <c r="A188" s="82" t="s">
        <v>259</v>
      </c>
      <c r="B188" s="91" t="s">
        <v>362</v>
      </c>
      <c r="C188" s="84" t="s">
        <v>473</v>
      </c>
      <c r="D188" s="121">
        <v>0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4">
        <v>0</v>
      </c>
      <c r="K188" s="121">
        <v>0</v>
      </c>
      <c r="L188" s="121">
        <v>0</v>
      </c>
      <c r="M188" s="121">
        <v>0</v>
      </c>
      <c r="N188" s="123">
        <v>0</v>
      </c>
      <c r="O188" s="52"/>
    </row>
    <row r="189" spans="1:15" s="54" customFormat="1" ht="17">
      <c r="A189" s="82" t="s">
        <v>260</v>
      </c>
      <c r="B189" s="91" t="s">
        <v>594</v>
      </c>
      <c r="C189" s="84" t="s">
        <v>473</v>
      </c>
      <c r="D189" s="121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4">
        <v>0</v>
      </c>
      <c r="K189" s="121">
        <v>0</v>
      </c>
      <c r="L189" s="121">
        <v>0</v>
      </c>
      <c r="M189" s="121">
        <v>0</v>
      </c>
      <c r="N189" s="123">
        <v>0</v>
      </c>
      <c r="O189" s="52"/>
    </row>
    <row r="190" spans="1:15" s="54" customFormat="1" ht="17">
      <c r="A190" s="82" t="s">
        <v>522</v>
      </c>
      <c r="B190" s="91" t="s">
        <v>523</v>
      </c>
      <c r="C190" s="84" t="s">
        <v>473</v>
      </c>
      <c r="D190" s="121">
        <v>0</v>
      </c>
      <c r="E190" s="121">
        <v>0</v>
      </c>
      <c r="F190" s="121">
        <v>0</v>
      </c>
      <c r="G190" s="121">
        <v>0</v>
      </c>
      <c r="H190" s="121">
        <v>0</v>
      </c>
      <c r="I190" s="121">
        <v>0</v>
      </c>
      <c r="J190" s="124">
        <v>0</v>
      </c>
      <c r="K190" s="121">
        <v>0</v>
      </c>
      <c r="L190" s="121">
        <v>0</v>
      </c>
      <c r="M190" s="121">
        <v>0</v>
      </c>
      <c r="N190" s="123">
        <v>0</v>
      </c>
      <c r="O190" s="52"/>
    </row>
    <row r="191" spans="1:15" s="54" customFormat="1" ht="34">
      <c r="A191" s="82" t="s">
        <v>261</v>
      </c>
      <c r="B191" s="90" t="s">
        <v>631</v>
      </c>
      <c r="C191" s="84" t="s">
        <v>473</v>
      </c>
      <c r="D191" s="121">
        <v>0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4">
        <v>0</v>
      </c>
      <c r="K191" s="121">
        <v>0</v>
      </c>
      <c r="L191" s="121">
        <v>0</v>
      </c>
      <c r="M191" s="121">
        <v>0</v>
      </c>
      <c r="N191" s="123">
        <v>0</v>
      </c>
      <c r="O191" s="52"/>
    </row>
    <row r="192" spans="1:15" s="54" customFormat="1" ht="34">
      <c r="A192" s="82" t="s">
        <v>373</v>
      </c>
      <c r="B192" s="90" t="s">
        <v>123</v>
      </c>
      <c r="C192" s="84" t="s">
        <v>473</v>
      </c>
      <c r="D192" s="121">
        <v>0</v>
      </c>
      <c r="E192" s="121">
        <v>0</v>
      </c>
      <c r="F192" s="121">
        <v>0</v>
      </c>
      <c r="G192" s="121">
        <v>0</v>
      </c>
      <c r="H192" s="121">
        <v>0</v>
      </c>
      <c r="I192" s="121">
        <v>0</v>
      </c>
      <c r="J192" s="124">
        <v>0</v>
      </c>
      <c r="K192" s="121">
        <v>0</v>
      </c>
      <c r="L192" s="121">
        <v>0</v>
      </c>
      <c r="M192" s="121">
        <v>0</v>
      </c>
      <c r="N192" s="123">
        <v>0</v>
      </c>
      <c r="O192" s="52"/>
    </row>
    <row r="193" spans="1:15" s="54" customFormat="1" ht="17">
      <c r="A193" s="82" t="s">
        <v>374</v>
      </c>
      <c r="B193" s="90" t="s">
        <v>100</v>
      </c>
      <c r="C193" s="84" t="s">
        <v>473</v>
      </c>
      <c r="D193" s="121">
        <v>0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4">
        <v>0</v>
      </c>
      <c r="K193" s="121">
        <v>0</v>
      </c>
      <c r="L193" s="121">
        <v>0</v>
      </c>
      <c r="M193" s="121">
        <v>0</v>
      </c>
      <c r="N193" s="123">
        <v>0</v>
      </c>
      <c r="O193" s="52"/>
    </row>
    <row r="194" spans="1:15" s="54" customFormat="1" ht="17">
      <c r="A194" s="82" t="s">
        <v>375</v>
      </c>
      <c r="B194" s="90" t="s">
        <v>363</v>
      </c>
      <c r="C194" s="84" t="s">
        <v>473</v>
      </c>
      <c r="D194" s="93">
        <f>0.564+5.3217+1.7897+0.368</f>
        <v>8.0434000000000001</v>
      </c>
      <c r="E194" s="93">
        <f>17.099</f>
        <v>17.099</v>
      </c>
      <c r="F194" s="93">
        <v>26</v>
      </c>
      <c r="G194" s="93">
        <f>50.916-(50.916*0.13)</f>
        <v>44.29692</v>
      </c>
      <c r="H194" s="121">
        <v>0</v>
      </c>
      <c r="I194" s="93">
        <f>G194*1.04</f>
        <v>46.068796800000001</v>
      </c>
      <c r="J194" s="124">
        <v>0</v>
      </c>
      <c r="K194" s="93">
        <f>I194*1.04</f>
        <v>47.911548672000002</v>
      </c>
      <c r="L194" s="121">
        <v>0</v>
      </c>
      <c r="M194" s="93">
        <f t="shared" ref="M194:M202" si="33">G194+I194+K194</f>
        <v>138.27726547200001</v>
      </c>
      <c r="N194" s="127"/>
      <c r="O194" s="52"/>
    </row>
    <row r="195" spans="1:15" s="54" customFormat="1" ht="17">
      <c r="A195" s="82" t="s">
        <v>376</v>
      </c>
      <c r="B195" s="90" t="s">
        <v>550</v>
      </c>
      <c r="C195" s="84" t="s">
        <v>473</v>
      </c>
      <c r="D195" s="93">
        <v>2.5066999999999999</v>
      </c>
      <c r="E195" s="93">
        <v>4.5949999999999998</v>
      </c>
      <c r="F195" s="93">
        <f>F194*0.302</f>
        <v>7.8519999999999994</v>
      </c>
      <c r="G195" s="93">
        <v>15.19</v>
      </c>
      <c r="H195" s="121">
        <v>0</v>
      </c>
      <c r="I195" s="93">
        <f t="shared" ref="I195:I200" si="34">G195*1.04</f>
        <v>15.797599999999999</v>
      </c>
      <c r="J195" s="124">
        <v>0</v>
      </c>
      <c r="K195" s="93">
        <f t="shared" ref="K195:K200" si="35">I195*1.04</f>
        <v>16.429504000000001</v>
      </c>
      <c r="L195" s="121">
        <v>0</v>
      </c>
      <c r="M195" s="93">
        <f t="shared" si="33"/>
        <v>47.417104000000002</v>
      </c>
      <c r="N195" s="127"/>
      <c r="O195" s="52"/>
    </row>
    <row r="196" spans="1:15" s="54" customFormat="1" ht="17">
      <c r="A196" s="82" t="s">
        <v>515</v>
      </c>
      <c r="B196" s="90" t="s">
        <v>72</v>
      </c>
      <c r="C196" s="84" t="s">
        <v>473</v>
      </c>
      <c r="D196" s="93">
        <f>1.7429-0.937</f>
        <v>0.80589999999999984</v>
      </c>
      <c r="E196" s="93">
        <v>21.114999999999998</v>
      </c>
      <c r="F196" s="93">
        <f>2.75+20.888</f>
        <v>23.638000000000002</v>
      </c>
      <c r="G196" s="93">
        <f>G197+3.69+6.619</f>
        <v>10.422000000000001</v>
      </c>
      <c r="H196" s="121">
        <v>0</v>
      </c>
      <c r="I196" s="93">
        <f t="shared" si="34"/>
        <v>10.838880000000001</v>
      </c>
      <c r="J196" s="124">
        <v>0</v>
      </c>
      <c r="K196" s="93">
        <f t="shared" si="35"/>
        <v>11.272435200000002</v>
      </c>
      <c r="L196" s="121">
        <v>0</v>
      </c>
      <c r="M196" s="93">
        <f t="shared" si="33"/>
        <v>32.533315200000004</v>
      </c>
      <c r="N196" s="127"/>
      <c r="O196" s="52"/>
    </row>
    <row r="197" spans="1:15" s="54" customFormat="1" ht="17">
      <c r="A197" s="82" t="s">
        <v>525</v>
      </c>
      <c r="B197" s="91" t="s">
        <v>526</v>
      </c>
      <c r="C197" s="84" t="s">
        <v>473</v>
      </c>
      <c r="D197" s="121">
        <v>0</v>
      </c>
      <c r="E197" s="121">
        <v>0</v>
      </c>
      <c r="F197" s="121">
        <v>0</v>
      </c>
      <c r="G197" s="93">
        <v>0.113</v>
      </c>
      <c r="H197" s="121">
        <v>0</v>
      </c>
      <c r="I197" s="93">
        <f t="shared" si="34"/>
        <v>0.11752000000000001</v>
      </c>
      <c r="J197" s="124">
        <v>0</v>
      </c>
      <c r="K197" s="93">
        <f t="shared" si="35"/>
        <v>0.12222080000000002</v>
      </c>
      <c r="L197" s="121">
        <v>0</v>
      </c>
      <c r="M197" s="93">
        <f t="shared" si="33"/>
        <v>0.35274080000000002</v>
      </c>
      <c r="N197" s="127"/>
      <c r="O197" s="52"/>
    </row>
    <row r="198" spans="1:15" s="54" customFormat="1" ht="17">
      <c r="A198" s="82" t="s">
        <v>524</v>
      </c>
      <c r="B198" s="90" t="s">
        <v>624</v>
      </c>
      <c r="C198" s="84" t="s">
        <v>473</v>
      </c>
      <c r="D198" s="121">
        <v>0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4">
        <v>0</v>
      </c>
      <c r="L198" s="121">
        <v>0</v>
      </c>
      <c r="M198" s="121">
        <v>0</v>
      </c>
      <c r="N198" s="127"/>
      <c r="O198" s="52"/>
    </row>
    <row r="199" spans="1:15" s="54" customFormat="1" ht="17">
      <c r="A199" s="82" t="s">
        <v>527</v>
      </c>
      <c r="B199" s="90" t="s">
        <v>625</v>
      </c>
      <c r="C199" s="84" t="s">
        <v>473</v>
      </c>
      <c r="D199" s="121">
        <v>0</v>
      </c>
      <c r="E199" s="93">
        <f>32.941+0.707-2.857</f>
        <v>30.791000000000004</v>
      </c>
      <c r="F199" s="93">
        <v>64.72</v>
      </c>
      <c r="G199" s="93">
        <f>G67-0.11</f>
        <v>138.988</v>
      </c>
      <c r="H199" s="121">
        <v>0</v>
      </c>
      <c r="I199" s="93">
        <f t="shared" si="34"/>
        <v>144.54751999999999</v>
      </c>
      <c r="J199" s="124">
        <v>0</v>
      </c>
      <c r="K199" s="93">
        <f t="shared" si="35"/>
        <v>150.32942080000001</v>
      </c>
      <c r="L199" s="121">
        <v>0</v>
      </c>
      <c r="M199" s="93">
        <f t="shared" si="33"/>
        <v>433.8649408</v>
      </c>
      <c r="N199" s="127"/>
      <c r="O199" s="52"/>
    </row>
    <row r="200" spans="1:15" s="54" customFormat="1" ht="17">
      <c r="A200" s="82" t="s">
        <v>528</v>
      </c>
      <c r="B200" s="90" t="s">
        <v>530</v>
      </c>
      <c r="C200" s="84" t="s">
        <v>473</v>
      </c>
      <c r="D200" s="93">
        <f>0.1475+0.4859</f>
        <v>0.63339999999999996</v>
      </c>
      <c r="E200" s="93">
        <v>2.8570000000000002</v>
      </c>
      <c r="F200" s="93">
        <v>4.3600000000000003</v>
      </c>
      <c r="G200" s="93">
        <f>G75</f>
        <v>6.7709999999999999</v>
      </c>
      <c r="H200" s="121">
        <v>0</v>
      </c>
      <c r="I200" s="93">
        <f t="shared" si="34"/>
        <v>7.0418400000000005</v>
      </c>
      <c r="J200" s="124">
        <v>0</v>
      </c>
      <c r="K200" s="93">
        <f t="shared" si="35"/>
        <v>7.323513600000001</v>
      </c>
      <c r="L200" s="121">
        <v>0</v>
      </c>
      <c r="M200" s="93">
        <f t="shared" si="33"/>
        <v>21.136353600000003</v>
      </c>
      <c r="N200" s="127"/>
      <c r="O200" s="52"/>
    </row>
    <row r="201" spans="1:15" s="54" customFormat="1" ht="34">
      <c r="A201" s="82" t="s">
        <v>529</v>
      </c>
      <c r="B201" s="90" t="s">
        <v>50</v>
      </c>
      <c r="C201" s="84" t="s">
        <v>473</v>
      </c>
      <c r="D201" s="121">
        <v>0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  <c r="J201" s="124">
        <v>0</v>
      </c>
      <c r="K201" s="121">
        <v>0</v>
      </c>
      <c r="L201" s="121">
        <v>0</v>
      </c>
      <c r="M201" s="121">
        <v>0</v>
      </c>
      <c r="N201" s="121">
        <v>0</v>
      </c>
      <c r="O201" s="52"/>
    </row>
    <row r="202" spans="1:15" s="54" customFormat="1" ht="17">
      <c r="A202" s="82" t="s">
        <v>551</v>
      </c>
      <c r="B202" s="90" t="s">
        <v>124</v>
      </c>
      <c r="C202" s="84" t="s">
        <v>473</v>
      </c>
      <c r="D202" s="93">
        <f>43.1915+0.1336-1.0779</f>
        <v>42.247199999999999</v>
      </c>
      <c r="E202" s="93">
        <f>2.95+0.065+0.077-0.0235</f>
        <v>3.0685000000000002</v>
      </c>
      <c r="F202" s="93">
        <v>7.66</v>
      </c>
      <c r="G202" s="93">
        <f>G73-G75</f>
        <v>7.323999999999999</v>
      </c>
      <c r="H202" s="121">
        <v>0</v>
      </c>
      <c r="I202" s="93">
        <f>I73-I75</f>
        <v>7.6169599999999988</v>
      </c>
      <c r="J202" s="124">
        <v>0</v>
      </c>
      <c r="K202" s="93">
        <f>K73-K75</f>
        <v>7.9216384</v>
      </c>
      <c r="L202" s="121">
        <v>0</v>
      </c>
      <c r="M202" s="93">
        <f t="shared" si="33"/>
        <v>22.862598399999996</v>
      </c>
      <c r="N202" s="127"/>
      <c r="O202" s="52"/>
    </row>
    <row r="203" spans="1:15" s="54" customFormat="1" ht="26.25" customHeight="1">
      <c r="A203" s="82" t="s">
        <v>262</v>
      </c>
      <c r="B203" s="120" t="s">
        <v>73</v>
      </c>
      <c r="C203" s="84" t="s">
        <v>473</v>
      </c>
      <c r="D203" s="121">
        <v>0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52"/>
    </row>
    <row r="204" spans="1:15" s="54" customFormat="1" ht="17">
      <c r="A204" s="82" t="s">
        <v>263</v>
      </c>
      <c r="B204" s="90" t="s">
        <v>183</v>
      </c>
      <c r="C204" s="84" t="s">
        <v>473</v>
      </c>
      <c r="D204" s="121">
        <v>0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4">
        <v>0</v>
      </c>
      <c r="K204" s="121">
        <v>0</v>
      </c>
      <c r="L204" s="121">
        <v>0</v>
      </c>
      <c r="M204" s="121">
        <v>0</v>
      </c>
      <c r="N204" s="123">
        <v>0</v>
      </c>
      <c r="O204" s="52"/>
    </row>
    <row r="205" spans="1:15" s="54" customFormat="1" ht="17">
      <c r="A205" s="82" t="s">
        <v>264</v>
      </c>
      <c r="B205" s="90" t="s">
        <v>207</v>
      </c>
      <c r="C205" s="84" t="s">
        <v>473</v>
      </c>
      <c r="D205" s="121">
        <v>0</v>
      </c>
      <c r="E205" s="121">
        <v>0</v>
      </c>
      <c r="F205" s="121">
        <v>0</v>
      </c>
      <c r="G205" s="121">
        <v>0</v>
      </c>
      <c r="H205" s="121">
        <v>0</v>
      </c>
      <c r="I205" s="121">
        <v>0</v>
      </c>
      <c r="J205" s="124">
        <v>0</v>
      </c>
      <c r="K205" s="121">
        <v>0</v>
      </c>
      <c r="L205" s="121">
        <v>0</v>
      </c>
      <c r="M205" s="121"/>
      <c r="N205" s="123"/>
      <c r="O205" s="52"/>
    </row>
    <row r="206" spans="1:15" s="54" customFormat="1" ht="34.5" customHeight="1">
      <c r="A206" s="82" t="s">
        <v>377</v>
      </c>
      <c r="B206" s="91" t="s">
        <v>135</v>
      </c>
      <c r="C206" s="84" t="s">
        <v>473</v>
      </c>
      <c r="D206" s="121">
        <v>0</v>
      </c>
      <c r="E206" s="121">
        <v>0</v>
      </c>
      <c r="F206" s="121">
        <v>0</v>
      </c>
      <c r="G206" s="121">
        <v>0</v>
      </c>
      <c r="H206" s="124">
        <v>0</v>
      </c>
      <c r="I206" s="121">
        <v>0</v>
      </c>
      <c r="J206" s="124">
        <v>0</v>
      </c>
      <c r="K206" s="121">
        <v>0</v>
      </c>
      <c r="L206" s="121">
        <v>0</v>
      </c>
      <c r="M206" s="125"/>
      <c r="N206" s="127"/>
      <c r="O206" s="52"/>
    </row>
    <row r="207" spans="1:15" s="54" customFormat="1" ht="17">
      <c r="A207" s="82" t="s">
        <v>378</v>
      </c>
      <c r="B207" s="117" t="s">
        <v>344</v>
      </c>
      <c r="C207" s="84" t="s">
        <v>473</v>
      </c>
      <c r="D207" s="121">
        <v>0</v>
      </c>
      <c r="E207" s="121">
        <v>0</v>
      </c>
      <c r="F207" s="121">
        <v>0</v>
      </c>
      <c r="G207" s="121">
        <v>0</v>
      </c>
      <c r="H207" s="124">
        <v>0</v>
      </c>
      <c r="I207" s="121">
        <v>0</v>
      </c>
      <c r="J207" s="124">
        <v>0</v>
      </c>
      <c r="K207" s="121">
        <v>0</v>
      </c>
      <c r="L207" s="121">
        <v>0</v>
      </c>
      <c r="M207" s="121">
        <v>0</v>
      </c>
      <c r="N207" s="123">
        <v>0</v>
      </c>
      <c r="O207" s="52"/>
    </row>
    <row r="208" spans="1:15" s="54" customFormat="1" ht="17">
      <c r="A208" s="82" t="s">
        <v>379</v>
      </c>
      <c r="B208" s="117" t="s">
        <v>463</v>
      </c>
      <c r="C208" s="84" t="s">
        <v>473</v>
      </c>
      <c r="D208" s="121">
        <v>0</v>
      </c>
      <c r="E208" s="121">
        <v>0</v>
      </c>
      <c r="F208" s="121">
        <v>0</v>
      </c>
      <c r="G208" s="121">
        <v>0</v>
      </c>
      <c r="H208" s="124">
        <v>0</v>
      </c>
      <c r="I208" s="121">
        <v>0</v>
      </c>
      <c r="J208" s="124">
        <v>0</v>
      </c>
      <c r="K208" s="121">
        <v>0</v>
      </c>
      <c r="L208" s="121">
        <v>0</v>
      </c>
      <c r="M208" s="125"/>
      <c r="N208" s="127"/>
      <c r="O208" s="52"/>
    </row>
    <row r="209" spans="1:15" s="54" customFormat="1" ht="17">
      <c r="A209" s="82" t="s">
        <v>265</v>
      </c>
      <c r="B209" s="90" t="s">
        <v>125</v>
      </c>
      <c r="C209" s="84" t="s">
        <v>473</v>
      </c>
      <c r="D209" s="121">
        <v>0</v>
      </c>
      <c r="E209" s="121">
        <v>0</v>
      </c>
      <c r="F209" s="121">
        <v>0</v>
      </c>
      <c r="G209" s="121">
        <v>0</v>
      </c>
      <c r="H209" s="124">
        <v>0</v>
      </c>
      <c r="I209" s="121">
        <v>0</v>
      </c>
      <c r="J209" s="124">
        <v>0</v>
      </c>
      <c r="K209" s="121">
        <v>0</v>
      </c>
      <c r="L209" s="121">
        <v>0</v>
      </c>
      <c r="M209" s="121">
        <v>0</v>
      </c>
      <c r="N209" s="123">
        <v>0</v>
      </c>
      <c r="O209" s="52"/>
    </row>
    <row r="210" spans="1:15" s="54" customFormat="1" ht="17">
      <c r="A210" s="82" t="s">
        <v>267</v>
      </c>
      <c r="B210" s="120" t="s">
        <v>74</v>
      </c>
      <c r="C210" s="84" t="s">
        <v>473</v>
      </c>
      <c r="D210" s="121">
        <v>0</v>
      </c>
      <c r="E210" s="121">
        <v>0</v>
      </c>
      <c r="F210" s="121">
        <v>0</v>
      </c>
      <c r="G210" s="121">
        <v>0</v>
      </c>
      <c r="H210" s="124">
        <v>0</v>
      </c>
      <c r="I210" s="121">
        <v>0</v>
      </c>
      <c r="J210" s="124">
        <v>0</v>
      </c>
      <c r="K210" s="121">
        <v>0</v>
      </c>
      <c r="L210" s="121">
        <v>0</v>
      </c>
      <c r="M210" s="121">
        <v>0</v>
      </c>
      <c r="N210" s="123">
        <v>0</v>
      </c>
      <c r="O210" s="52"/>
    </row>
    <row r="211" spans="1:15" s="54" customFormat="1" ht="17">
      <c r="A211" s="82" t="s">
        <v>268</v>
      </c>
      <c r="B211" s="90" t="s">
        <v>75</v>
      </c>
      <c r="C211" s="84" t="s">
        <v>473</v>
      </c>
      <c r="D211" s="121">
        <v>0</v>
      </c>
      <c r="E211" s="121">
        <v>0</v>
      </c>
      <c r="F211" s="121">
        <v>0</v>
      </c>
      <c r="G211" s="121">
        <v>0</v>
      </c>
      <c r="H211" s="124">
        <v>0</v>
      </c>
      <c r="I211" s="121">
        <v>0</v>
      </c>
      <c r="J211" s="124">
        <v>0</v>
      </c>
      <c r="K211" s="121">
        <v>0</v>
      </c>
      <c r="L211" s="121">
        <v>0</v>
      </c>
      <c r="M211" s="121">
        <v>0</v>
      </c>
      <c r="N211" s="123">
        <v>0</v>
      </c>
      <c r="O211" s="52"/>
    </row>
    <row r="212" spans="1:15" s="54" customFormat="1" ht="17">
      <c r="A212" s="82" t="s">
        <v>380</v>
      </c>
      <c r="B212" s="91" t="s">
        <v>595</v>
      </c>
      <c r="C212" s="84" t="s">
        <v>473</v>
      </c>
      <c r="D212" s="121">
        <v>0</v>
      </c>
      <c r="E212" s="121">
        <v>0</v>
      </c>
      <c r="F212" s="121">
        <v>0</v>
      </c>
      <c r="G212" s="121">
        <v>0</v>
      </c>
      <c r="H212" s="124">
        <v>0</v>
      </c>
      <c r="I212" s="121">
        <v>0</v>
      </c>
      <c r="J212" s="124">
        <v>0</v>
      </c>
      <c r="K212" s="121">
        <v>0</v>
      </c>
      <c r="L212" s="121">
        <v>0</v>
      </c>
      <c r="M212" s="121">
        <v>0</v>
      </c>
      <c r="N212" s="123">
        <v>0</v>
      </c>
      <c r="O212" s="52"/>
    </row>
    <row r="213" spans="1:15" s="54" customFormat="1" ht="17">
      <c r="A213" s="82" t="s">
        <v>381</v>
      </c>
      <c r="B213" s="91" t="s">
        <v>596</v>
      </c>
      <c r="C213" s="84" t="s">
        <v>473</v>
      </c>
      <c r="D213" s="121">
        <v>0</v>
      </c>
      <c r="E213" s="121">
        <v>0</v>
      </c>
      <c r="F213" s="121">
        <v>0</v>
      </c>
      <c r="G213" s="121">
        <v>0</v>
      </c>
      <c r="H213" s="124">
        <v>0</v>
      </c>
      <c r="I213" s="121">
        <v>0</v>
      </c>
      <c r="J213" s="124">
        <v>0</v>
      </c>
      <c r="K213" s="121">
        <v>0</v>
      </c>
      <c r="L213" s="121">
        <v>0</v>
      </c>
      <c r="M213" s="121">
        <v>0</v>
      </c>
      <c r="N213" s="123">
        <v>0</v>
      </c>
      <c r="O213" s="52"/>
    </row>
    <row r="214" spans="1:15" s="54" customFormat="1" ht="17">
      <c r="A214" s="82" t="s">
        <v>382</v>
      </c>
      <c r="B214" s="91" t="s">
        <v>597</v>
      </c>
      <c r="C214" s="84" t="s">
        <v>473</v>
      </c>
      <c r="D214" s="121">
        <v>0</v>
      </c>
      <c r="E214" s="121">
        <v>0</v>
      </c>
      <c r="F214" s="121">
        <v>0</v>
      </c>
      <c r="G214" s="121">
        <v>0</v>
      </c>
      <c r="H214" s="124">
        <v>0</v>
      </c>
      <c r="I214" s="124">
        <v>0</v>
      </c>
      <c r="J214" s="124">
        <v>0</v>
      </c>
      <c r="K214" s="124">
        <v>0</v>
      </c>
      <c r="L214" s="121">
        <v>0</v>
      </c>
      <c r="M214" s="125"/>
      <c r="N214" s="127"/>
      <c r="O214" s="52"/>
    </row>
    <row r="215" spans="1:15" s="54" customFormat="1" ht="17">
      <c r="A215" s="82" t="s">
        <v>383</v>
      </c>
      <c r="B215" s="91" t="s">
        <v>598</v>
      </c>
      <c r="C215" s="84" t="s">
        <v>473</v>
      </c>
      <c r="D215" s="124">
        <v>0</v>
      </c>
      <c r="E215" s="124">
        <v>0</v>
      </c>
      <c r="F215" s="124">
        <v>0</v>
      </c>
      <c r="G215" s="121">
        <v>0</v>
      </c>
      <c r="H215" s="124">
        <v>0</v>
      </c>
      <c r="I215" s="124">
        <v>0</v>
      </c>
      <c r="J215" s="124">
        <v>0</v>
      </c>
      <c r="K215" s="124">
        <v>0</v>
      </c>
      <c r="L215" s="121">
        <v>0</v>
      </c>
      <c r="M215" s="124">
        <f>G215+I215+K215</f>
        <v>0</v>
      </c>
      <c r="N215" s="129">
        <v>0</v>
      </c>
      <c r="O215" s="52"/>
    </row>
    <row r="216" spans="1:15" s="54" customFormat="1" ht="17">
      <c r="A216" s="82" t="s">
        <v>516</v>
      </c>
      <c r="B216" s="91" t="s">
        <v>599</v>
      </c>
      <c r="C216" s="84" t="s">
        <v>473</v>
      </c>
      <c r="D216" s="121">
        <v>0</v>
      </c>
      <c r="E216" s="121">
        <v>0</v>
      </c>
      <c r="F216" s="121">
        <v>0</v>
      </c>
      <c r="G216" s="121">
        <v>0</v>
      </c>
      <c r="H216" s="124">
        <v>0</v>
      </c>
      <c r="I216" s="124">
        <v>0</v>
      </c>
      <c r="J216" s="124">
        <v>0</v>
      </c>
      <c r="K216" s="124">
        <v>0</v>
      </c>
      <c r="L216" s="121">
        <v>0</v>
      </c>
      <c r="M216" s="125"/>
      <c r="N216" s="127"/>
      <c r="O216" s="52"/>
    </row>
    <row r="217" spans="1:15" s="54" customFormat="1" ht="17">
      <c r="A217" s="82" t="s">
        <v>517</v>
      </c>
      <c r="B217" s="91" t="s">
        <v>266</v>
      </c>
      <c r="C217" s="84" t="s">
        <v>473</v>
      </c>
      <c r="D217" s="121">
        <v>0</v>
      </c>
      <c r="E217" s="121">
        <v>0</v>
      </c>
      <c r="F217" s="121">
        <v>0</v>
      </c>
      <c r="G217" s="121">
        <v>0</v>
      </c>
      <c r="H217" s="124">
        <v>0</v>
      </c>
      <c r="I217" s="124">
        <v>0</v>
      </c>
      <c r="J217" s="124">
        <v>0</v>
      </c>
      <c r="K217" s="124">
        <v>0</v>
      </c>
      <c r="L217" s="121">
        <v>0</v>
      </c>
      <c r="M217" s="125"/>
      <c r="N217" s="127"/>
      <c r="O217" s="52"/>
    </row>
    <row r="218" spans="1:15" s="54" customFormat="1" ht="17">
      <c r="A218" s="82" t="s">
        <v>269</v>
      </c>
      <c r="B218" s="90" t="s">
        <v>195</v>
      </c>
      <c r="C218" s="84" t="s">
        <v>473</v>
      </c>
      <c r="D218" s="121">
        <v>0</v>
      </c>
      <c r="E218" s="121">
        <v>0</v>
      </c>
      <c r="F218" s="121">
        <v>0</v>
      </c>
      <c r="G218" s="121">
        <v>0</v>
      </c>
      <c r="H218" s="124">
        <v>0</v>
      </c>
      <c r="I218" s="124">
        <v>0</v>
      </c>
      <c r="J218" s="124">
        <v>0</v>
      </c>
      <c r="K218" s="124">
        <v>0</v>
      </c>
      <c r="L218" s="121">
        <v>0</v>
      </c>
      <c r="M218" s="125"/>
      <c r="N218" s="127"/>
      <c r="O218" s="52"/>
    </row>
    <row r="219" spans="1:15" s="54" customFormat="1" ht="17">
      <c r="A219" s="82" t="s">
        <v>270</v>
      </c>
      <c r="B219" s="90" t="s">
        <v>134</v>
      </c>
      <c r="C219" s="84" t="s">
        <v>473</v>
      </c>
      <c r="D219" s="121">
        <v>0</v>
      </c>
      <c r="E219" s="121">
        <v>0</v>
      </c>
      <c r="F219" s="121">
        <v>0</v>
      </c>
      <c r="G219" s="121">
        <v>0</v>
      </c>
      <c r="H219" s="124">
        <v>0</v>
      </c>
      <c r="I219" s="124">
        <v>0</v>
      </c>
      <c r="J219" s="124">
        <v>0</v>
      </c>
      <c r="K219" s="124">
        <v>0</v>
      </c>
      <c r="L219" s="121">
        <v>0</v>
      </c>
      <c r="M219" s="124">
        <f>G219+I219+K219</f>
        <v>0</v>
      </c>
      <c r="N219" s="127"/>
      <c r="O219" s="52"/>
    </row>
    <row r="220" spans="1:15" s="54" customFormat="1" ht="17">
      <c r="A220" s="82" t="s">
        <v>659</v>
      </c>
      <c r="B220" s="90" t="s">
        <v>592</v>
      </c>
      <c r="C220" s="84" t="s">
        <v>231</v>
      </c>
      <c r="D220" s="121">
        <v>0</v>
      </c>
      <c r="E220" s="121">
        <v>0</v>
      </c>
      <c r="F220" s="121">
        <v>0</v>
      </c>
      <c r="G220" s="121">
        <v>0</v>
      </c>
      <c r="H220" s="124">
        <v>0</v>
      </c>
      <c r="I220" s="124">
        <v>0</v>
      </c>
      <c r="J220" s="124">
        <v>0</v>
      </c>
      <c r="K220" s="124">
        <v>0</v>
      </c>
      <c r="L220" s="121">
        <v>0</v>
      </c>
      <c r="M220" s="125"/>
      <c r="N220" s="127"/>
      <c r="O220" s="52"/>
    </row>
    <row r="221" spans="1:15" s="54" customFormat="1" ht="17">
      <c r="A221" s="82" t="s">
        <v>660</v>
      </c>
      <c r="B221" s="90" t="s">
        <v>661</v>
      </c>
      <c r="C221" s="84" t="s">
        <v>473</v>
      </c>
      <c r="D221" s="124">
        <v>0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1">
        <v>0</v>
      </c>
      <c r="M221" s="124">
        <v>0</v>
      </c>
      <c r="N221" s="129">
        <v>0</v>
      </c>
      <c r="O221" s="52"/>
    </row>
    <row r="222" spans="1:15" s="54" customFormat="1" ht="17">
      <c r="A222" s="82" t="s">
        <v>271</v>
      </c>
      <c r="B222" s="120" t="s">
        <v>76</v>
      </c>
      <c r="C222" s="84" t="s">
        <v>473</v>
      </c>
      <c r="D222" s="124">
        <f>D223+D224+D228+D229+D232+D233+D234</f>
        <v>13.081000000000001</v>
      </c>
      <c r="E222" s="124">
        <f>E223+E224+E228+E229+E232+E233+E234</f>
        <v>1.3326</v>
      </c>
      <c r="F222" s="124">
        <v>0</v>
      </c>
      <c r="G222" s="124">
        <f>G232</f>
        <v>0</v>
      </c>
      <c r="H222" s="124">
        <v>0</v>
      </c>
      <c r="I222" s="124">
        <v>0</v>
      </c>
      <c r="J222" s="124">
        <v>0</v>
      </c>
      <c r="K222" s="124">
        <v>0</v>
      </c>
      <c r="L222" s="121">
        <v>0</v>
      </c>
      <c r="M222" s="124">
        <v>0</v>
      </c>
      <c r="N222" s="129">
        <v>0</v>
      </c>
      <c r="O222" s="52"/>
    </row>
    <row r="223" spans="1:15" s="54" customFormat="1" ht="17">
      <c r="A223" s="82" t="s">
        <v>272</v>
      </c>
      <c r="B223" s="90" t="s">
        <v>196</v>
      </c>
      <c r="C223" s="84" t="s">
        <v>473</v>
      </c>
      <c r="D223" s="124">
        <v>0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1">
        <v>0</v>
      </c>
      <c r="M223" s="124">
        <v>0</v>
      </c>
      <c r="N223" s="129">
        <v>0</v>
      </c>
      <c r="O223" s="52"/>
    </row>
    <row r="224" spans="1:15" s="54" customFormat="1" ht="17">
      <c r="A224" s="82" t="s">
        <v>273</v>
      </c>
      <c r="B224" s="90" t="s">
        <v>77</v>
      </c>
      <c r="C224" s="84" t="s">
        <v>473</v>
      </c>
      <c r="D224" s="124">
        <v>0</v>
      </c>
      <c r="E224" s="124">
        <f>SUM(E225:E227)</f>
        <v>0.55900000000000005</v>
      </c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1">
        <v>0</v>
      </c>
      <c r="M224" s="124">
        <v>0</v>
      </c>
      <c r="N224" s="129">
        <v>0</v>
      </c>
      <c r="O224" s="52"/>
    </row>
    <row r="225" spans="1:15" s="54" customFormat="1" ht="17">
      <c r="A225" s="82" t="s">
        <v>330</v>
      </c>
      <c r="B225" s="91" t="s">
        <v>126</v>
      </c>
      <c r="C225" s="84" t="s">
        <v>473</v>
      </c>
      <c r="D225" s="124">
        <v>0</v>
      </c>
      <c r="E225" s="124">
        <v>0.55900000000000005</v>
      </c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1">
        <v>0</v>
      </c>
      <c r="M225" s="124">
        <v>0</v>
      </c>
      <c r="N225" s="129">
        <v>0</v>
      </c>
      <c r="O225" s="52"/>
    </row>
    <row r="226" spans="1:15" s="54" customFormat="1" ht="17">
      <c r="A226" s="82" t="s">
        <v>331</v>
      </c>
      <c r="B226" s="91" t="s">
        <v>136</v>
      </c>
      <c r="C226" s="84" t="s">
        <v>473</v>
      </c>
      <c r="D226" s="124">
        <v>0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1">
        <v>0</v>
      </c>
      <c r="M226" s="124">
        <v>0</v>
      </c>
      <c r="N226" s="129">
        <v>0</v>
      </c>
      <c r="O226" s="52"/>
    </row>
    <row r="227" spans="1:15" s="54" customFormat="1" ht="17">
      <c r="A227" s="82" t="s">
        <v>366</v>
      </c>
      <c r="B227" s="91" t="s">
        <v>199</v>
      </c>
      <c r="C227" s="84" t="s">
        <v>473</v>
      </c>
      <c r="D227" s="124">
        <v>0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1">
        <v>0</v>
      </c>
      <c r="M227" s="124">
        <v>0</v>
      </c>
      <c r="N227" s="129">
        <v>0</v>
      </c>
      <c r="O227" s="52"/>
    </row>
    <row r="228" spans="1:15" s="54" customFormat="1" ht="17">
      <c r="A228" s="82" t="s">
        <v>274</v>
      </c>
      <c r="B228" s="90" t="s">
        <v>646</v>
      </c>
      <c r="C228" s="84" t="s">
        <v>473</v>
      </c>
      <c r="D228" s="124">
        <v>0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1">
        <v>0</v>
      </c>
      <c r="M228" s="124">
        <v>0</v>
      </c>
      <c r="N228" s="129">
        <v>0</v>
      </c>
      <c r="O228" s="52"/>
    </row>
    <row r="229" spans="1:15" s="54" customFormat="1" ht="16.5" customHeight="1">
      <c r="A229" s="82" t="s">
        <v>275</v>
      </c>
      <c r="B229" s="90" t="s">
        <v>78</v>
      </c>
      <c r="C229" s="84" t="s">
        <v>473</v>
      </c>
      <c r="D229" s="124">
        <v>0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1">
        <v>0</v>
      </c>
      <c r="M229" s="124">
        <v>0</v>
      </c>
      <c r="N229" s="129">
        <v>0</v>
      </c>
      <c r="O229" s="52"/>
    </row>
    <row r="230" spans="1:15" s="54" customFormat="1" ht="17">
      <c r="A230" s="82" t="s">
        <v>384</v>
      </c>
      <c r="B230" s="91" t="s">
        <v>390</v>
      </c>
      <c r="C230" s="84" t="s">
        <v>473</v>
      </c>
      <c r="D230" s="124">
        <v>0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1">
        <v>0</v>
      </c>
      <c r="M230" s="124">
        <v>0</v>
      </c>
      <c r="N230" s="129">
        <v>0</v>
      </c>
      <c r="O230" s="52"/>
    </row>
    <row r="231" spans="1:15" s="54" customFormat="1" ht="17">
      <c r="A231" s="82" t="s">
        <v>385</v>
      </c>
      <c r="B231" s="91" t="s">
        <v>127</v>
      </c>
      <c r="C231" s="84" t="s">
        <v>473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9">
        <v>0</v>
      </c>
      <c r="O231" s="52"/>
    </row>
    <row r="232" spans="1:15" s="54" customFormat="1" ht="17">
      <c r="A232" s="82" t="s">
        <v>386</v>
      </c>
      <c r="B232" s="90" t="s">
        <v>364</v>
      </c>
      <c r="C232" s="84" t="s">
        <v>473</v>
      </c>
      <c r="D232" s="124">
        <v>12.066000000000001</v>
      </c>
      <c r="E232" s="124">
        <v>0.77359999999999995</v>
      </c>
      <c r="F232" s="124">
        <v>0</v>
      </c>
      <c r="G232" s="124"/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9">
        <v>0</v>
      </c>
      <c r="O232" s="52"/>
    </row>
    <row r="233" spans="1:15" s="54" customFormat="1" ht="17">
      <c r="A233" s="82" t="s">
        <v>387</v>
      </c>
      <c r="B233" s="90" t="s">
        <v>365</v>
      </c>
      <c r="C233" s="84" t="s">
        <v>473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9">
        <v>0</v>
      </c>
      <c r="O233" s="52"/>
    </row>
    <row r="234" spans="1:15" s="54" customFormat="1" ht="17">
      <c r="A234" s="82" t="s">
        <v>388</v>
      </c>
      <c r="B234" s="90" t="s">
        <v>128</v>
      </c>
      <c r="C234" s="84" t="s">
        <v>473</v>
      </c>
      <c r="D234" s="124">
        <v>1.0149999999999999</v>
      </c>
      <c r="E234" s="124">
        <v>0</v>
      </c>
      <c r="F234" s="124">
        <v>0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9">
        <v>0</v>
      </c>
      <c r="O234" s="52"/>
    </row>
    <row r="235" spans="1:15" s="54" customFormat="1" ht="17">
      <c r="A235" s="82" t="s">
        <v>276</v>
      </c>
      <c r="B235" s="120" t="s">
        <v>79</v>
      </c>
      <c r="C235" s="84" t="s">
        <v>473</v>
      </c>
      <c r="D235" s="124">
        <f>D236+D240+D241</f>
        <v>2.4049999999999998</v>
      </c>
      <c r="E235" s="124">
        <f t="shared" ref="E235:F235" si="36">E236+E240+E241</f>
        <v>8.07</v>
      </c>
      <c r="F235" s="124">
        <f t="shared" si="36"/>
        <v>0</v>
      </c>
      <c r="G235" s="124">
        <v>0</v>
      </c>
      <c r="H235" s="124">
        <v>0</v>
      </c>
      <c r="I235" s="124">
        <f>I238</f>
        <v>0</v>
      </c>
      <c r="J235" s="124">
        <v>0</v>
      </c>
      <c r="K235" s="124">
        <f>K238</f>
        <v>0</v>
      </c>
      <c r="L235" s="124">
        <v>0</v>
      </c>
      <c r="M235" s="124">
        <v>0</v>
      </c>
      <c r="N235" s="129">
        <v>0</v>
      </c>
      <c r="O235" s="52"/>
    </row>
    <row r="236" spans="1:15" s="54" customFormat="1" ht="17">
      <c r="A236" s="82" t="s">
        <v>277</v>
      </c>
      <c r="B236" s="90" t="s">
        <v>80</v>
      </c>
      <c r="C236" s="84" t="s">
        <v>473</v>
      </c>
      <c r="D236" s="124">
        <v>2.4049999999999998</v>
      </c>
      <c r="E236" s="124">
        <f>SUM(E237:E239)</f>
        <v>8.07</v>
      </c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29">
        <v>0</v>
      </c>
      <c r="O236" s="52"/>
    </row>
    <row r="237" spans="1:15" s="54" customFormat="1" ht="17">
      <c r="A237" s="82" t="s">
        <v>140</v>
      </c>
      <c r="B237" s="91" t="s">
        <v>126</v>
      </c>
      <c r="C237" s="84" t="s">
        <v>473</v>
      </c>
      <c r="D237" s="124">
        <v>0</v>
      </c>
      <c r="E237" s="124">
        <v>8.07</v>
      </c>
      <c r="F237" s="124">
        <v>0</v>
      </c>
      <c r="G237" s="124">
        <v>0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9">
        <v>0</v>
      </c>
      <c r="O237" s="52"/>
    </row>
    <row r="238" spans="1:15" s="54" customFormat="1" ht="17">
      <c r="A238" s="82" t="s">
        <v>141</v>
      </c>
      <c r="B238" s="91" t="s">
        <v>136</v>
      </c>
      <c r="C238" s="84" t="s">
        <v>473</v>
      </c>
      <c r="D238" s="124">
        <v>0</v>
      </c>
      <c r="E238" s="124">
        <v>0</v>
      </c>
      <c r="F238" s="124">
        <v>0</v>
      </c>
      <c r="G238" s="124">
        <v>0</v>
      </c>
      <c r="H238" s="124">
        <v>0</v>
      </c>
      <c r="I238" s="124"/>
      <c r="J238" s="124">
        <v>0</v>
      </c>
      <c r="K238" s="124">
        <v>0</v>
      </c>
      <c r="L238" s="124">
        <v>0</v>
      </c>
      <c r="M238" s="124">
        <v>0</v>
      </c>
      <c r="N238" s="129">
        <v>0</v>
      </c>
      <c r="O238" s="52"/>
    </row>
    <row r="239" spans="1:15" s="54" customFormat="1" ht="17">
      <c r="A239" s="82" t="s">
        <v>142</v>
      </c>
      <c r="B239" s="91" t="s">
        <v>199</v>
      </c>
      <c r="C239" s="84" t="s">
        <v>473</v>
      </c>
      <c r="D239" s="124">
        <v>0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9">
        <v>0</v>
      </c>
      <c r="O239" s="52"/>
    </row>
    <row r="240" spans="1:15" s="54" customFormat="1" ht="17">
      <c r="A240" s="82" t="s">
        <v>278</v>
      </c>
      <c r="B240" s="90" t="s">
        <v>154</v>
      </c>
      <c r="C240" s="84" t="s">
        <v>473</v>
      </c>
      <c r="D240" s="124">
        <v>0</v>
      </c>
      <c r="E240" s="124">
        <v>0</v>
      </c>
      <c r="F240" s="124">
        <v>0</v>
      </c>
      <c r="G240" s="124">
        <v>0</v>
      </c>
      <c r="H240" s="124">
        <v>0</v>
      </c>
      <c r="I240" s="124">
        <v>0</v>
      </c>
      <c r="J240" s="124">
        <v>0</v>
      </c>
      <c r="K240" s="124">
        <v>0</v>
      </c>
      <c r="L240" s="124">
        <v>0</v>
      </c>
      <c r="M240" s="124">
        <v>0</v>
      </c>
      <c r="N240" s="129">
        <v>0</v>
      </c>
      <c r="O240" s="52"/>
    </row>
    <row r="241" spans="1:15" s="54" customFormat="1" ht="17">
      <c r="A241" s="82" t="s">
        <v>389</v>
      </c>
      <c r="B241" s="90" t="s">
        <v>129</v>
      </c>
      <c r="C241" s="84" t="s">
        <v>473</v>
      </c>
      <c r="D241" s="124">
        <v>0</v>
      </c>
      <c r="E241" s="124">
        <v>0</v>
      </c>
      <c r="F241" s="124">
        <v>0</v>
      </c>
      <c r="G241" s="124">
        <v>0</v>
      </c>
      <c r="H241" s="124">
        <v>0</v>
      </c>
      <c r="I241" s="124">
        <v>0</v>
      </c>
      <c r="J241" s="124">
        <v>0</v>
      </c>
      <c r="K241" s="124">
        <v>0</v>
      </c>
      <c r="L241" s="124">
        <v>0</v>
      </c>
      <c r="M241" s="124">
        <v>0</v>
      </c>
      <c r="N241" s="129">
        <v>0</v>
      </c>
      <c r="O241" s="52"/>
    </row>
    <row r="242" spans="1:15" s="54" customFormat="1" ht="34">
      <c r="A242" s="82" t="s">
        <v>279</v>
      </c>
      <c r="B242" s="120" t="s">
        <v>116</v>
      </c>
      <c r="C242" s="84" t="s">
        <v>473</v>
      </c>
      <c r="D242" s="124">
        <f>D167-D185</f>
        <v>-7.8655999999999935</v>
      </c>
      <c r="E242" s="124">
        <f t="shared" ref="E242:F242" si="37">E167-E185</f>
        <v>3.9265000000000043</v>
      </c>
      <c r="F242" s="124">
        <f t="shared" si="37"/>
        <v>0.61600000000001387</v>
      </c>
      <c r="G242" s="124">
        <f>G167-G185</f>
        <v>0</v>
      </c>
      <c r="H242" s="124">
        <v>0</v>
      </c>
      <c r="I242" s="124">
        <f>I167-I185</f>
        <v>0</v>
      </c>
      <c r="J242" s="124">
        <v>0</v>
      </c>
      <c r="K242" s="124">
        <f>K167-K185</f>
        <v>0</v>
      </c>
      <c r="L242" s="124">
        <v>0</v>
      </c>
      <c r="M242" s="124">
        <f>G242+I242+K242</f>
        <v>0</v>
      </c>
      <c r="N242" s="129">
        <v>0</v>
      </c>
      <c r="O242" s="52"/>
    </row>
    <row r="243" spans="1:15" s="54" customFormat="1" ht="34">
      <c r="A243" s="82" t="s">
        <v>280</v>
      </c>
      <c r="B243" s="120" t="s">
        <v>130</v>
      </c>
      <c r="C243" s="84" t="s">
        <v>473</v>
      </c>
      <c r="D243" s="124">
        <v>0</v>
      </c>
      <c r="E243" s="124">
        <v>0</v>
      </c>
      <c r="F243" s="124">
        <f>F203-F210</f>
        <v>0</v>
      </c>
      <c r="G243" s="124">
        <f>G203-G210</f>
        <v>0</v>
      </c>
      <c r="H243" s="124">
        <v>0</v>
      </c>
      <c r="I243" s="124">
        <f>I203-I210</f>
        <v>0</v>
      </c>
      <c r="J243" s="124">
        <v>0</v>
      </c>
      <c r="K243" s="124">
        <f>K203-K210</f>
        <v>0</v>
      </c>
      <c r="L243" s="124">
        <v>0</v>
      </c>
      <c r="M243" s="126">
        <f>G243+I243+K243</f>
        <v>0</v>
      </c>
      <c r="N243" s="129">
        <v>0</v>
      </c>
      <c r="O243" s="52"/>
    </row>
    <row r="244" spans="1:15" s="54" customFormat="1" ht="17">
      <c r="A244" s="82" t="s">
        <v>391</v>
      </c>
      <c r="B244" s="90" t="s">
        <v>131</v>
      </c>
      <c r="C244" s="84" t="s">
        <v>473</v>
      </c>
      <c r="D244" s="124">
        <v>0</v>
      </c>
      <c r="E244" s="124">
        <v>0</v>
      </c>
      <c r="F244" s="124">
        <f>F243</f>
        <v>0</v>
      </c>
      <c r="G244" s="124">
        <f>G243</f>
        <v>0</v>
      </c>
      <c r="H244" s="124">
        <v>0</v>
      </c>
      <c r="I244" s="124">
        <f>I243</f>
        <v>0</v>
      </c>
      <c r="J244" s="124">
        <v>0</v>
      </c>
      <c r="K244" s="124">
        <f>K243</f>
        <v>0</v>
      </c>
      <c r="L244" s="124">
        <v>0</v>
      </c>
      <c r="M244" s="126">
        <f>G244+I244+K244</f>
        <v>0</v>
      </c>
      <c r="N244" s="129">
        <v>0</v>
      </c>
      <c r="O244" s="52"/>
    </row>
    <row r="245" spans="1:15" s="54" customFormat="1" ht="17">
      <c r="A245" s="82" t="s">
        <v>392</v>
      </c>
      <c r="B245" s="90" t="s">
        <v>188</v>
      </c>
      <c r="C245" s="84" t="s">
        <v>473</v>
      </c>
      <c r="D245" s="124">
        <v>0</v>
      </c>
      <c r="E245" s="124">
        <v>0</v>
      </c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9">
        <v>0</v>
      </c>
      <c r="O245" s="52"/>
    </row>
    <row r="246" spans="1:15" s="54" customFormat="1" ht="34">
      <c r="A246" s="82" t="s">
        <v>281</v>
      </c>
      <c r="B246" s="120" t="s">
        <v>132</v>
      </c>
      <c r="C246" s="84" t="s">
        <v>473</v>
      </c>
      <c r="D246" s="108">
        <f>D222-D235</f>
        <v>10.676000000000002</v>
      </c>
      <c r="E246" s="108">
        <f t="shared" ref="E246" si="38">E222-E235</f>
        <v>-6.7374000000000001</v>
      </c>
      <c r="F246" s="124">
        <v>0</v>
      </c>
      <c r="G246" s="124">
        <v>0</v>
      </c>
      <c r="H246" s="124">
        <v>0</v>
      </c>
      <c r="I246" s="124">
        <v>0</v>
      </c>
      <c r="J246" s="124">
        <v>0</v>
      </c>
      <c r="K246" s="124">
        <v>0</v>
      </c>
      <c r="L246" s="124">
        <v>0</v>
      </c>
      <c r="M246" s="124">
        <v>0</v>
      </c>
      <c r="N246" s="129">
        <v>0</v>
      </c>
      <c r="O246" s="52"/>
    </row>
    <row r="247" spans="1:15" s="54" customFormat="1" ht="17">
      <c r="A247" s="82" t="s">
        <v>553</v>
      </c>
      <c r="B247" s="90" t="s">
        <v>591</v>
      </c>
      <c r="C247" s="84" t="s">
        <v>473</v>
      </c>
      <c r="D247" s="124">
        <v>0</v>
      </c>
      <c r="E247" s="124">
        <v>0</v>
      </c>
      <c r="F247" s="124">
        <v>0</v>
      </c>
      <c r="G247" s="124">
        <v>0</v>
      </c>
      <c r="H247" s="124">
        <v>0</v>
      </c>
      <c r="I247" s="124">
        <v>0</v>
      </c>
      <c r="J247" s="124">
        <v>0</v>
      </c>
      <c r="K247" s="124">
        <v>0</v>
      </c>
      <c r="L247" s="124">
        <v>0</v>
      </c>
      <c r="M247" s="124">
        <v>0</v>
      </c>
      <c r="N247" s="129">
        <v>0</v>
      </c>
      <c r="O247" s="52"/>
    </row>
    <row r="248" spans="1:15" s="54" customFormat="1" ht="17">
      <c r="A248" s="82" t="s">
        <v>554</v>
      </c>
      <c r="B248" s="90" t="s">
        <v>552</v>
      </c>
      <c r="C248" s="84" t="s">
        <v>473</v>
      </c>
      <c r="D248" s="124">
        <v>0</v>
      </c>
      <c r="E248" s="124">
        <v>0</v>
      </c>
      <c r="F248" s="124">
        <v>0</v>
      </c>
      <c r="G248" s="124">
        <v>0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  <c r="M248" s="124">
        <v>0</v>
      </c>
      <c r="N248" s="129">
        <v>0</v>
      </c>
      <c r="O248" s="52"/>
    </row>
    <row r="249" spans="1:15" s="54" customFormat="1" ht="17">
      <c r="A249" s="82" t="s">
        <v>282</v>
      </c>
      <c r="B249" s="120" t="s">
        <v>206</v>
      </c>
      <c r="C249" s="84" t="s">
        <v>473</v>
      </c>
      <c r="D249" s="124">
        <v>0</v>
      </c>
      <c r="E249" s="124">
        <v>0</v>
      </c>
      <c r="F249" s="124">
        <v>0</v>
      </c>
      <c r="G249" s="124">
        <v>0</v>
      </c>
      <c r="H249" s="124">
        <v>0</v>
      </c>
      <c r="I249" s="124">
        <v>0</v>
      </c>
      <c r="J249" s="124">
        <v>0</v>
      </c>
      <c r="K249" s="124">
        <v>0</v>
      </c>
      <c r="L249" s="124">
        <v>0</v>
      </c>
      <c r="M249" s="124">
        <v>0</v>
      </c>
      <c r="N249" s="129">
        <v>0</v>
      </c>
      <c r="O249" s="52"/>
    </row>
    <row r="250" spans="1:15" s="54" customFormat="1" ht="17">
      <c r="A250" s="82" t="s">
        <v>283</v>
      </c>
      <c r="B250" s="120" t="s">
        <v>117</v>
      </c>
      <c r="C250" s="84" t="s">
        <v>473</v>
      </c>
      <c r="D250" s="93">
        <f>D242+D243+D246+D249</f>
        <v>2.8104000000000084</v>
      </c>
      <c r="E250" s="93">
        <f>E242+E243+E246+E249</f>
        <v>-2.8108999999999957</v>
      </c>
      <c r="F250" s="93">
        <f>F242+F243+F246+F249</f>
        <v>0.61600000000001387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9">
        <v>0</v>
      </c>
      <c r="O250" s="52"/>
    </row>
    <row r="251" spans="1:15" s="54" customFormat="1" ht="17">
      <c r="A251" s="82" t="s">
        <v>284</v>
      </c>
      <c r="B251" s="120" t="s">
        <v>149</v>
      </c>
      <c r="C251" s="84" t="s">
        <v>473</v>
      </c>
      <c r="D251" s="93">
        <v>5.0000000000000001E-4</v>
      </c>
      <c r="E251" s="93">
        <v>2.8109000000000002</v>
      </c>
      <c r="F251" s="124">
        <v>0</v>
      </c>
      <c r="G251" s="93">
        <f>F252</f>
        <v>0.61600000000001387</v>
      </c>
      <c r="H251" s="124">
        <v>0</v>
      </c>
      <c r="I251" s="93">
        <f>G252</f>
        <v>0.61600000000001387</v>
      </c>
      <c r="J251" s="124">
        <v>0</v>
      </c>
      <c r="K251" s="93">
        <f>I252</f>
        <v>0.61600000000001387</v>
      </c>
      <c r="L251" s="124">
        <v>0</v>
      </c>
      <c r="M251" s="93">
        <f>G251</f>
        <v>0.61600000000001387</v>
      </c>
      <c r="N251" s="129">
        <v>0</v>
      </c>
      <c r="O251" s="52"/>
    </row>
    <row r="252" spans="1:15" s="54" customFormat="1" ht="18" thickBot="1">
      <c r="A252" s="87" t="s">
        <v>285</v>
      </c>
      <c r="B252" s="130" t="s">
        <v>150</v>
      </c>
      <c r="C252" s="89" t="s">
        <v>473</v>
      </c>
      <c r="D252" s="131">
        <v>2.8109000000000002</v>
      </c>
      <c r="E252" s="131">
        <f>E251+E250</f>
        <v>4.4408920985006262E-15</v>
      </c>
      <c r="F252" s="131">
        <f>F251+F250</f>
        <v>0.61600000000001387</v>
      </c>
      <c r="G252" s="131">
        <f>G251+G250</f>
        <v>0.61600000000001387</v>
      </c>
      <c r="H252" s="124">
        <v>0</v>
      </c>
      <c r="I252" s="131">
        <f>I251+I250</f>
        <v>0.61600000000001387</v>
      </c>
      <c r="J252" s="124">
        <v>0</v>
      </c>
      <c r="K252" s="131">
        <f>K251+K250</f>
        <v>0.61600000000001387</v>
      </c>
      <c r="L252" s="124">
        <v>0</v>
      </c>
      <c r="M252" s="131">
        <f>K252</f>
        <v>0.61600000000001387</v>
      </c>
      <c r="N252" s="129">
        <v>0</v>
      </c>
      <c r="O252" s="52"/>
    </row>
    <row r="253" spans="1:15" s="54" customFormat="1" ht="17">
      <c r="A253" s="39" t="s">
        <v>288</v>
      </c>
      <c r="B253" s="40" t="s">
        <v>592</v>
      </c>
      <c r="C253" s="71" t="s">
        <v>231</v>
      </c>
      <c r="D253" s="159"/>
      <c r="E253" s="101"/>
      <c r="F253" s="101"/>
      <c r="G253" s="101"/>
      <c r="H253" s="101"/>
      <c r="I253" s="101"/>
      <c r="J253" s="101"/>
      <c r="K253" s="101"/>
      <c r="L253" s="101"/>
      <c r="M253" s="101"/>
      <c r="N253" s="102"/>
      <c r="O253" s="52"/>
    </row>
    <row r="254" spans="1:15" s="54" customFormat="1" ht="17">
      <c r="A254" s="3" t="s">
        <v>289</v>
      </c>
      <c r="B254" s="5" t="s">
        <v>81</v>
      </c>
      <c r="C254" s="9" t="s">
        <v>473</v>
      </c>
      <c r="D254" s="15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8">
        <v>0</v>
      </c>
      <c r="O254" s="52"/>
    </row>
    <row r="255" spans="1:15" s="54" customFormat="1" ht="17">
      <c r="A255" s="3" t="s">
        <v>393</v>
      </c>
      <c r="B255" s="1" t="s">
        <v>82</v>
      </c>
      <c r="C255" s="9" t="s">
        <v>473</v>
      </c>
      <c r="D255" s="157">
        <v>0</v>
      </c>
      <c r="E255" s="97">
        <v>0</v>
      </c>
      <c r="F255" s="97">
        <v>0</v>
      </c>
      <c r="G255" s="97">
        <v>0</v>
      </c>
      <c r="H255" s="97">
        <v>0</v>
      </c>
      <c r="I255" s="97">
        <v>0</v>
      </c>
      <c r="J255" s="97">
        <v>0</v>
      </c>
      <c r="K255" s="97">
        <v>0</v>
      </c>
      <c r="L255" s="97">
        <v>0</v>
      </c>
      <c r="M255" s="97">
        <v>0</v>
      </c>
      <c r="N255" s="98">
        <v>0</v>
      </c>
      <c r="O255" s="52"/>
    </row>
    <row r="256" spans="1:15" s="54" customFormat="1" ht="17">
      <c r="A256" s="3" t="s">
        <v>394</v>
      </c>
      <c r="B256" s="6" t="s">
        <v>200</v>
      </c>
      <c r="C256" s="9" t="s">
        <v>473</v>
      </c>
      <c r="D256" s="157">
        <v>0</v>
      </c>
      <c r="E256" s="97">
        <v>0</v>
      </c>
      <c r="F256" s="97">
        <v>0</v>
      </c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8">
        <v>0</v>
      </c>
      <c r="O256" s="52"/>
    </row>
    <row r="257" spans="1:15" s="54" customFormat="1" ht="34">
      <c r="A257" s="3" t="s">
        <v>619</v>
      </c>
      <c r="B257" s="6" t="s">
        <v>630</v>
      </c>
      <c r="C257" s="9" t="s">
        <v>473</v>
      </c>
      <c r="D257" s="157">
        <v>0</v>
      </c>
      <c r="E257" s="97">
        <v>0</v>
      </c>
      <c r="F257" s="97">
        <v>0</v>
      </c>
      <c r="G257" s="97">
        <v>0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8">
        <v>0</v>
      </c>
      <c r="O257" s="52"/>
    </row>
    <row r="258" spans="1:15" s="54" customFormat="1" ht="17">
      <c r="A258" s="3" t="s">
        <v>620</v>
      </c>
      <c r="B258" s="12" t="s">
        <v>200</v>
      </c>
      <c r="C258" s="9" t="s">
        <v>473</v>
      </c>
      <c r="D258" s="157">
        <v>0</v>
      </c>
      <c r="E258" s="97">
        <v>0</v>
      </c>
      <c r="F258" s="97">
        <v>0</v>
      </c>
      <c r="G258" s="97">
        <v>0</v>
      </c>
      <c r="H258" s="97">
        <v>0</v>
      </c>
      <c r="I258" s="97">
        <v>0</v>
      </c>
      <c r="J258" s="97">
        <v>0</v>
      </c>
      <c r="K258" s="97">
        <v>0</v>
      </c>
      <c r="L258" s="97">
        <v>0</v>
      </c>
      <c r="M258" s="97">
        <v>0</v>
      </c>
      <c r="N258" s="98">
        <v>0</v>
      </c>
      <c r="O258" s="52"/>
    </row>
    <row r="259" spans="1:15" s="54" customFormat="1" ht="34">
      <c r="A259" s="3" t="s">
        <v>621</v>
      </c>
      <c r="B259" s="6" t="s">
        <v>627</v>
      </c>
      <c r="C259" s="9" t="s">
        <v>473</v>
      </c>
      <c r="D259" s="157">
        <v>0</v>
      </c>
      <c r="E259" s="97">
        <v>0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8">
        <v>0</v>
      </c>
      <c r="O259" s="52"/>
    </row>
    <row r="260" spans="1:15" s="54" customFormat="1" ht="17">
      <c r="A260" s="3" t="s">
        <v>622</v>
      </c>
      <c r="B260" s="12" t="s">
        <v>200</v>
      </c>
      <c r="C260" s="9" t="s">
        <v>473</v>
      </c>
      <c r="D260" s="157">
        <v>0</v>
      </c>
      <c r="E260" s="97">
        <v>0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8">
        <v>0</v>
      </c>
      <c r="O260" s="52"/>
    </row>
    <row r="261" spans="1:15" s="54" customFormat="1" ht="34">
      <c r="A261" s="3" t="s">
        <v>37</v>
      </c>
      <c r="B261" s="6" t="s">
        <v>612</v>
      </c>
      <c r="C261" s="9" t="s">
        <v>473</v>
      </c>
      <c r="D261" s="157">
        <v>0</v>
      </c>
      <c r="E261" s="97">
        <v>0</v>
      </c>
      <c r="F261" s="97">
        <v>0</v>
      </c>
      <c r="G261" s="97">
        <v>0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0</v>
      </c>
      <c r="N261" s="98">
        <v>0</v>
      </c>
      <c r="O261" s="52"/>
    </row>
    <row r="262" spans="1:15" s="54" customFormat="1" ht="17">
      <c r="A262" s="3" t="s">
        <v>38</v>
      </c>
      <c r="B262" s="12" t="s">
        <v>200</v>
      </c>
      <c r="C262" s="9" t="s">
        <v>473</v>
      </c>
      <c r="D262" s="157">
        <v>0</v>
      </c>
      <c r="E262" s="97">
        <v>0</v>
      </c>
      <c r="F262" s="97">
        <v>0</v>
      </c>
      <c r="G262" s="97">
        <v>0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8">
        <v>0</v>
      </c>
      <c r="O262" s="52"/>
    </row>
    <row r="263" spans="1:15" s="54" customFormat="1" ht="17">
      <c r="A263" s="3" t="s">
        <v>395</v>
      </c>
      <c r="B263" s="1" t="s">
        <v>107</v>
      </c>
      <c r="C263" s="9" t="s">
        <v>473</v>
      </c>
      <c r="D263" s="157">
        <v>0</v>
      </c>
      <c r="E263" s="97">
        <v>0</v>
      </c>
      <c r="F263" s="97">
        <v>0</v>
      </c>
      <c r="G263" s="97">
        <v>0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0</v>
      </c>
      <c r="N263" s="98">
        <v>0</v>
      </c>
      <c r="O263" s="52"/>
    </row>
    <row r="264" spans="1:15" s="54" customFormat="1" ht="17">
      <c r="A264" s="3" t="s">
        <v>396</v>
      </c>
      <c r="B264" s="6" t="s">
        <v>200</v>
      </c>
      <c r="C264" s="9" t="s">
        <v>473</v>
      </c>
      <c r="D264" s="157">
        <v>0</v>
      </c>
      <c r="E264" s="97">
        <v>0</v>
      </c>
      <c r="F264" s="97">
        <v>0</v>
      </c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8">
        <v>0</v>
      </c>
      <c r="O264" s="52"/>
    </row>
    <row r="265" spans="1:15" s="54" customFormat="1">
      <c r="A265" s="3" t="s">
        <v>502</v>
      </c>
      <c r="B265" s="4" t="s">
        <v>470</v>
      </c>
      <c r="C265" s="9" t="s">
        <v>473</v>
      </c>
      <c r="D265" s="157">
        <v>0</v>
      </c>
      <c r="E265" s="97">
        <v>0</v>
      </c>
      <c r="F265" s="97">
        <v>0</v>
      </c>
      <c r="G265" s="97">
        <v>0</v>
      </c>
      <c r="H265" s="95"/>
      <c r="I265" s="95"/>
      <c r="J265" s="95"/>
      <c r="K265" s="95"/>
      <c r="L265" s="95"/>
      <c r="M265" s="95"/>
      <c r="N265" s="96"/>
      <c r="O265" s="52"/>
    </row>
    <row r="266" spans="1:15" s="54" customFormat="1" ht="17">
      <c r="A266" s="3" t="s">
        <v>503</v>
      </c>
      <c r="B266" s="6" t="s">
        <v>200</v>
      </c>
      <c r="C266" s="9" t="s">
        <v>473</v>
      </c>
      <c r="D266" s="160"/>
      <c r="E266" s="95"/>
      <c r="F266" s="95"/>
      <c r="G266" s="95"/>
      <c r="H266" s="95"/>
      <c r="I266" s="95"/>
      <c r="J266" s="95"/>
      <c r="K266" s="95"/>
      <c r="L266" s="95"/>
      <c r="M266" s="95"/>
      <c r="N266" s="96"/>
      <c r="O266" s="52"/>
    </row>
    <row r="267" spans="1:15" s="54" customFormat="1">
      <c r="A267" s="3" t="s">
        <v>504</v>
      </c>
      <c r="B267" s="4" t="s">
        <v>101</v>
      </c>
      <c r="C267" s="9" t="s">
        <v>473</v>
      </c>
      <c r="D267" s="157">
        <v>0</v>
      </c>
      <c r="E267" s="97">
        <v>0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8">
        <v>0</v>
      </c>
      <c r="O267" s="52"/>
    </row>
    <row r="268" spans="1:15" s="54" customFormat="1" ht="17">
      <c r="A268" s="3" t="s">
        <v>505</v>
      </c>
      <c r="B268" s="6" t="s">
        <v>200</v>
      </c>
      <c r="C268" s="9" t="s">
        <v>473</v>
      </c>
      <c r="D268" s="157">
        <v>0</v>
      </c>
      <c r="E268" s="97">
        <v>0</v>
      </c>
      <c r="F268" s="97">
        <v>0</v>
      </c>
      <c r="G268" s="97">
        <v>0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8">
        <v>0</v>
      </c>
      <c r="O268" s="52"/>
    </row>
    <row r="269" spans="1:15" s="54" customFormat="1">
      <c r="A269" s="3" t="s">
        <v>506</v>
      </c>
      <c r="B269" s="4" t="s">
        <v>471</v>
      </c>
      <c r="C269" s="9" t="s">
        <v>473</v>
      </c>
      <c r="D269" s="157">
        <v>0</v>
      </c>
      <c r="E269" s="97">
        <v>0</v>
      </c>
      <c r="F269" s="97">
        <v>0</v>
      </c>
      <c r="G269" s="97">
        <v>0</v>
      </c>
      <c r="H269" s="97">
        <v>0</v>
      </c>
      <c r="I269" s="97">
        <v>0</v>
      </c>
      <c r="J269" s="97">
        <v>0</v>
      </c>
      <c r="K269" s="97">
        <v>0</v>
      </c>
      <c r="L269" s="97">
        <v>0</v>
      </c>
      <c r="M269" s="97">
        <v>0</v>
      </c>
      <c r="N269" s="98">
        <v>0</v>
      </c>
      <c r="O269" s="52"/>
    </row>
    <row r="270" spans="1:15" s="54" customFormat="1" ht="17">
      <c r="A270" s="3" t="s">
        <v>507</v>
      </c>
      <c r="B270" s="6" t="s">
        <v>200</v>
      </c>
      <c r="C270" s="9" t="s">
        <v>473</v>
      </c>
      <c r="D270" s="157">
        <v>0</v>
      </c>
      <c r="E270" s="97">
        <v>0</v>
      </c>
      <c r="F270" s="97">
        <v>0</v>
      </c>
      <c r="G270" s="97">
        <v>0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8">
        <v>0</v>
      </c>
      <c r="O270" s="52"/>
    </row>
    <row r="271" spans="1:15" s="54" customFormat="1" ht="15.75" customHeight="1">
      <c r="A271" s="3" t="s">
        <v>146</v>
      </c>
      <c r="B271" s="4" t="s">
        <v>472</v>
      </c>
      <c r="C271" s="9" t="s">
        <v>473</v>
      </c>
      <c r="D271" s="157">
        <v>0</v>
      </c>
      <c r="E271" s="97">
        <v>0</v>
      </c>
      <c r="F271" s="97">
        <v>0</v>
      </c>
      <c r="G271" s="97">
        <v>0</v>
      </c>
      <c r="H271" s="97">
        <v>0</v>
      </c>
      <c r="I271" s="97">
        <v>0</v>
      </c>
      <c r="J271" s="97">
        <v>0</v>
      </c>
      <c r="K271" s="97">
        <v>0</v>
      </c>
      <c r="L271" s="97">
        <v>0</v>
      </c>
      <c r="M271" s="97">
        <v>0</v>
      </c>
      <c r="N271" s="98">
        <v>0</v>
      </c>
      <c r="O271" s="52"/>
    </row>
    <row r="272" spans="1:15" s="54" customFormat="1" ht="17">
      <c r="A272" s="3" t="s">
        <v>508</v>
      </c>
      <c r="B272" s="6" t="s">
        <v>200</v>
      </c>
      <c r="C272" s="9" t="s">
        <v>473</v>
      </c>
      <c r="D272" s="157">
        <v>0</v>
      </c>
      <c r="E272" s="97">
        <v>0</v>
      </c>
      <c r="F272" s="97">
        <v>0</v>
      </c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8">
        <v>0</v>
      </c>
      <c r="O272" s="52"/>
    </row>
    <row r="273" spans="1:15" s="54" customFormat="1">
      <c r="A273" s="3" t="s">
        <v>623</v>
      </c>
      <c r="B273" s="4" t="s">
        <v>108</v>
      </c>
      <c r="C273" s="9" t="s">
        <v>473</v>
      </c>
      <c r="D273" s="157">
        <v>0</v>
      </c>
      <c r="E273" s="97">
        <v>0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0</v>
      </c>
      <c r="L273" s="97">
        <v>0</v>
      </c>
      <c r="M273" s="97">
        <v>0</v>
      </c>
      <c r="N273" s="98">
        <v>0</v>
      </c>
      <c r="O273" s="52"/>
    </row>
    <row r="274" spans="1:15" s="54" customFormat="1" ht="17">
      <c r="A274" s="3" t="s">
        <v>509</v>
      </c>
      <c r="B274" s="6" t="s">
        <v>200</v>
      </c>
      <c r="C274" s="9" t="s">
        <v>473</v>
      </c>
      <c r="D274" s="157">
        <v>0</v>
      </c>
      <c r="E274" s="97">
        <v>0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0</v>
      </c>
      <c r="L274" s="97">
        <v>0</v>
      </c>
      <c r="M274" s="97">
        <v>0</v>
      </c>
      <c r="N274" s="98">
        <v>0</v>
      </c>
      <c r="O274" s="52"/>
    </row>
    <row r="275" spans="1:15" s="54" customFormat="1" ht="34">
      <c r="A275" s="3" t="s">
        <v>510</v>
      </c>
      <c r="B275" s="1" t="s">
        <v>83</v>
      </c>
      <c r="C275" s="9" t="s">
        <v>473</v>
      </c>
      <c r="D275" s="15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7">
        <v>0</v>
      </c>
      <c r="L275" s="97">
        <v>0</v>
      </c>
      <c r="M275" s="97">
        <v>0</v>
      </c>
      <c r="N275" s="98">
        <v>0</v>
      </c>
      <c r="O275" s="52"/>
    </row>
    <row r="276" spans="1:15" s="54" customFormat="1" ht="17">
      <c r="A276" s="3" t="s">
        <v>511</v>
      </c>
      <c r="B276" s="6" t="s">
        <v>200</v>
      </c>
      <c r="C276" s="9" t="s">
        <v>473</v>
      </c>
      <c r="D276" s="15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  <c r="N276" s="98">
        <v>0</v>
      </c>
      <c r="O276" s="52"/>
    </row>
    <row r="277" spans="1:15" s="54" customFormat="1" ht="17">
      <c r="A277" s="3" t="s">
        <v>39</v>
      </c>
      <c r="B277" s="6" t="s">
        <v>367</v>
      </c>
      <c r="C277" s="9" t="s">
        <v>473</v>
      </c>
      <c r="D277" s="157">
        <v>0</v>
      </c>
      <c r="E277" s="97">
        <v>0</v>
      </c>
      <c r="F277" s="97">
        <v>0</v>
      </c>
      <c r="G277" s="97">
        <v>0</v>
      </c>
      <c r="H277" s="97">
        <v>0</v>
      </c>
      <c r="I277" s="97">
        <v>0</v>
      </c>
      <c r="J277" s="97">
        <v>0</v>
      </c>
      <c r="K277" s="97">
        <v>0</v>
      </c>
      <c r="L277" s="97">
        <v>0</v>
      </c>
      <c r="M277" s="97">
        <v>0</v>
      </c>
      <c r="N277" s="98">
        <v>0</v>
      </c>
      <c r="O277" s="52"/>
    </row>
    <row r="278" spans="1:15" s="54" customFormat="1" ht="17">
      <c r="A278" s="3" t="s">
        <v>41</v>
      </c>
      <c r="B278" s="12" t="s">
        <v>200</v>
      </c>
      <c r="C278" s="9" t="s">
        <v>473</v>
      </c>
      <c r="D278" s="157">
        <v>0</v>
      </c>
      <c r="E278" s="97">
        <v>0</v>
      </c>
      <c r="F278" s="97">
        <v>0</v>
      </c>
      <c r="G278" s="97">
        <v>0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8">
        <v>0</v>
      </c>
      <c r="O278" s="52"/>
    </row>
    <row r="279" spans="1:15" s="54" customFormat="1" ht="17">
      <c r="A279" s="3" t="s">
        <v>40</v>
      </c>
      <c r="B279" s="6" t="s">
        <v>355</v>
      </c>
      <c r="C279" s="9" t="s">
        <v>473</v>
      </c>
      <c r="D279" s="157">
        <v>0</v>
      </c>
      <c r="E279" s="97">
        <v>0</v>
      </c>
      <c r="F279" s="97">
        <v>0</v>
      </c>
      <c r="G279" s="97">
        <v>0</v>
      </c>
      <c r="H279" s="97">
        <v>0</v>
      </c>
      <c r="I279" s="97">
        <v>0</v>
      </c>
      <c r="J279" s="97">
        <v>0</v>
      </c>
      <c r="K279" s="97">
        <v>0</v>
      </c>
      <c r="L279" s="97">
        <v>0</v>
      </c>
      <c r="M279" s="97">
        <v>0</v>
      </c>
      <c r="N279" s="98">
        <v>0</v>
      </c>
      <c r="O279" s="52"/>
    </row>
    <row r="280" spans="1:15" s="54" customFormat="1" ht="17">
      <c r="A280" s="3" t="s">
        <v>42</v>
      </c>
      <c r="B280" s="12" t="s">
        <v>200</v>
      </c>
      <c r="C280" s="9" t="s">
        <v>473</v>
      </c>
      <c r="D280" s="157">
        <v>0</v>
      </c>
      <c r="E280" s="97">
        <v>0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0</v>
      </c>
      <c r="L280" s="97">
        <v>0</v>
      </c>
      <c r="M280" s="97">
        <v>0</v>
      </c>
      <c r="N280" s="98">
        <v>0</v>
      </c>
      <c r="O280" s="52"/>
    </row>
    <row r="281" spans="1:15" s="54" customFormat="1" ht="17">
      <c r="A281" s="3" t="s">
        <v>512</v>
      </c>
      <c r="B281" s="1" t="s">
        <v>520</v>
      </c>
      <c r="C281" s="9" t="s">
        <v>473</v>
      </c>
      <c r="D281" s="157">
        <v>0</v>
      </c>
      <c r="E281" s="97">
        <v>0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0</v>
      </c>
      <c r="L281" s="97">
        <v>0</v>
      </c>
      <c r="M281" s="97">
        <v>0</v>
      </c>
      <c r="N281" s="98">
        <v>0</v>
      </c>
      <c r="O281" s="52"/>
    </row>
    <row r="282" spans="1:15" s="54" customFormat="1" ht="17">
      <c r="A282" s="3" t="s">
        <v>513</v>
      </c>
      <c r="B282" s="6" t="s">
        <v>200</v>
      </c>
      <c r="C282" s="9" t="s">
        <v>473</v>
      </c>
      <c r="D282" s="157">
        <v>0</v>
      </c>
      <c r="E282" s="97">
        <v>0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8">
        <v>0</v>
      </c>
      <c r="O282" s="52"/>
    </row>
    <row r="283" spans="1:15" s="54" customFormat="1" ht="17">
      <c r="A283" s="3" t="s">
        <v>290</v>
      </c>
      <c r="B283" s="5" t="s">
        <v>84</v>
      </c>
      <c r="C283" s="9" t="s">
        <v>473</v>
      </c>
      <c r="D283" s="157">
        <v>0</v>
      </c>
      <c r="E283" s="97">
        <v>0</v>
      </c>
      <c r="F283" s="97">
        <v>0</v>
      </c>
      <c r="G283" s="97">
        <v>0</v>
      </c>
      <c r="H283" s="97">
        <v>0</v>
      </c>
      <c r="I283" s="97">
        <v>0</v>
      </c>
      <c r="J283" s="97">
        <v>0</v>
      </c>
      <c r="K283" s="97">
        <v>0</v>
      </c>
      <c r="L283" s="97">
        <v>0</v>
      </c>
      <c r="M283" s="97">
        <v>0</v>
      </c>
      <c r="N283" s="98">
        <v>0</v>
      </c>
      <c r="O283" s="52"/>
    </row>
    <row r="284" spans="1:15" s="54" customFormat="1" ht="17">
      <c r="A284" s="3" t="s">
        <v>397</v>
      </c>
      <c r="B284" s="1" t="s">
        <v>286</v>
      </c>
      <c r="C284" s="9" t="s">
        <v>473</v>
      </c>
      <c r="D284" s="157">
        <v>0</v>
      </c>
      <c r="E284" s="97">
        <v>0</v>
      </c>
      <c r="F284" s="97">
        <v>0</v>
      </c>
      <c r="G284" s="97">
        <v>0</v>
      </c>
      <c r="H284" s="97">
        <v>0</v>
      </c>
      <c r="I284" s="97">
        <v>0</v>
      </c>
      <c r="J284" s="97">
        <v>0</v>
      </c>
      <c r="K284" s="97">
        <v>0</v>
      </c>
      <c r="L284" s="97">
        <v>0</v>
      </c>
      <c r="M284" s="97">
        <v>0</v>
      </c>
      <c r="N284" s="98">
        <v>0</v>
      </c>
      <c r="O284" s="52"/>
    </row>
    <row r="285" spans="1:15" s="54" customFormat="1" ht="17">
      <c r="A285" s="3" t="s">
        <v>398</v>
      </c>
      <c r="B285" s="6" t="s">
        <v>200</v>
      </c>
      <c r="C285" s="9" t="s">
        <v>473</v>
      </c>
      <c r="D285" s="157">
        <v>0</v>
      </c>
      <c r="E285" s="97">
        <v>0</v>
      </c>
      <c r="F285" s="97">
        <v>0</v>
      </c>
      <c r="G285" s="97">
        <v>0</v>
      </c>
      <c r="H285" s="97">
        <v>0</v>
      </c>
      <c r="I285" s="97">
        <v>0</v>
      </c>
      <c r="J285" s="97">
        <v>0</v>
      </c>
      <c r="K285" s="97">
        <v>0</v>
      </c>
      <c r="L285" s="97">
        <v>0</v>
      </c>
      <c r="M285" s="97">
        <v>0</v>
      </c>
      <c r="N285" s="98">
        <v>0</v>
      </c>
      <c r="O285" s="52"/>
    </row>
    <row r="286" spans="1:15" s="54" customFormat="1" ht="17">
      <c r="A286" s="3" t="s">
        <v>399</v>
      </c>
      <c r="B286" s="1" t="s">
        <v>85</v>
      </c>
      <c r="C286" s="9" t="s">
        <v>473</v>
      </c>
      <c r="D286" s="157">
        <v>0</v>
      </c>
      <c r="E286" s="97">
        <v>0</v>
      </c>
      <c r="F286" s="97">
        <v>0</v>
      </c>
      <c r="G286" s="97">
        <v>0</v>
      </c>
      <c r="H286" s="97">
        <v>0</v>
      </c>
      <c r="I286" s="97">
        <v>0</v>
      </c>
      <c r="J286" s="97">
        <v>0</v>
      </c>
      <c r="K286" s="97">
        <v>0</v>
      </c>
      <c r="L286" s="97">
        <v>0</v>
      </c>
      <c r="M286" s="97">
        <v>0</v>
      </c>
      <c r="N286" s="98">
        <v>0</v>
      </c>
      <c r="O286" s="52"/>
    </row>
    <row r="287" spans="1:15" s="54" customFormat="1" ht="17">
      <c r="A287" s="3" t="s">
        <v>401</v>
      </c>
      <c r="B287" s="6" t="s">
        <v>362</v>
      </c>
      <c r="C287" s="9" t="s">
        <v>473</v>
      </c>
      <c r="D287" s="15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  <c r="N287" s="98">
        <v>0</v>
      </c>
      <c r="O287" s="52"/>
    </row>
    <row r="288" spans="1:15" s="54" customFormat="1" ht="17">
      <c r="A288" s="3" t="s">
        <v>402</v>
      </c>
      <c r="B288" s="12" t="s">
        <v>200</v>
      </c>
      <c r="C288" s="9" t="s">
        <v>473</v>
      </c>
      <c r="D288" s="157">
        <v>0</v>
      </c>
      <c r="E288" s="97">
        <v>0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0</v>
      </c>
      <c r="L288" s="97">
        <v>0</v>
      </c>
      <c r="M288" s="97">
        <v>0</v>
      </c>
      <c r="N288" s="98">
        <v>0</v>
      </c>
      <c r="O288" s="52"/>
    </row>
    <row r="289" spans="1:15" s="54" customFormat="1" ht="17">
      <c r="A289" s="3" t="s">
        <v>403</v>
      </c>
      <c r="B289" s="6" t="s">
        <v>423</v>
      </c>
      <c r="C289" s="9" t="s">
        <v>473</v>
      </c>
      <c r="D289" s="157">
        <v>0</v>
      </c>
      <c r="E289" s="97">
        <v>0</v>
      </c>
      <c r="F289" s="97">
        <v>0</v>
      </c>
      <c r="G289" s="97">
        <v>0</v>
      </c>
      <c r="H289" s="97">
        <v>0</v>
      </c>
      <c r="I289" s="97">
        <v>0</v>
      </c>
      <c r="J289" s="97">
        <v>0</v>
      </c>
      <c r="K289" s="97">
        <v>0</v>
      </c>
      <c r="L289" s="97">
        <v>0</v>
      </c>
      <c r="M289" s="97">
        <v>0</v>
      </c>
      <c r="N289" s="98">
        <v>0</v>
      </c>
      <c r="O289" s="52"/>
    </row>
    <row r="290" spans="1:15" s="54" customFormat="1" ht="17">
      <c r="A290" s="3" t="s">
        <v>404</v>
      </c>
      <c r="B290" s="12" t="s">
        <v>200</v>
      </c>
      <c r="C290" s="9" t="s">
        <v>473</v>
      </c>
      <c r="D290" s="157">
        <v>0</v>
      </c>
      <c r="E290" s="97">
        <v>0</v>
      </c>
      <c r="F290" s="97">
        <v>0</v>
      </c>
      <c r="G290" s="97">
        <v>0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8">
        <v>0</v>
      </c>
      <c r="O290" s="52"/>
    </row>
    <row r="291" spans="1:15" s="54" customFormat="1" ht="34">
      <c r="A291" s="3" t="s">
        <v>400</v>
      </c>
      <c r="B291" s="1" t="s">
        <v>632</v>
      </c>
      <c r="C291" s="9" t="s">
        <v>473</v>
      </c>
      <c r="D291" s="157">
        <v>0</v>
      </c>
      <c r="E291" s="97">
        <v>0</v>
      </c>
      <c r="F291" s="97">
        <v>0</v>
      </c>
      <c r="G291" s="97">
        <v>0</v>
      </c>
      <c r="H291" s="97">
        <v>0</v>
      </c>
      <c r="I291" s="97">
        <v>0</v>
      </c>
      <c r="J291" s="97">
        <v>0</v>
      </c>
      <c r="K291" s="97">
        <v>0</v>
      </c>
      <c r="L291" s="97">
        <v>0</v>
      </c>
      <c r="M291" s="97">
        <v>0</v>
      </c>
      <c r="N291" s="98">
        <v>0</v>
      </c>
      <c r="O291" s="52"/>
    </row>
    <row r="292" spans="1:15" s="54" customFormat="1" ht="17">
      <c r="A292" s="3" t="s">
        <v>405</v>
      </c>
      <c r="B292" s="6" t="s">
        <v>200</v>
      </c>
      <c r="C292" s="9" t="s">
        <v>473</v>
      </c>
      <c r="D292" s="157">
        <v>0</v>
      </c>
      <c r="E292" s="97">
        <v>0</v>
      </c>
      <c r="F292" s="97">
        <v>0</v>
      </c>
      <c r="G292" s="97">
        <v>0</v>
      </c>
      <c r="H292" s="97">
        <v>0</v>
      </c>
      <c r="I292" s="97">
        <v>0</v>
      </c>
      <c r="J292" s="97">
        <v>0</v>
      </c>
      <c r="K292" s="97">
        <v>0</v>
      </c>
      <c r="L292" s="97">
        <v>0</v>
      </c>
      <c r="M292" s="97">
        <v>0</v>
      </c>
      <c r="N292" s="98">
        <v>0</v>
      </c>
      <c r="O292" s="52"/>
    </row>
    <row r="293" spans="1:15" s="54" customFormat="1" ht="17">
      <c r="A293" s="3" t="s">
        <v>406</v>
      </c>
      <c r="B293" s="1" t="s">
        <v>424</v>
      </c>
      <c r="C293" s="9" t="s">
        <v>473</v>
      </c>
      <c r="D293" s="157">
        <v>0</v>
      </c>
      <c r="E293" s="97">
        <v>0</v>
      </c>
      <c r="F293" s="97">
        <v>0</v>
      </c>
      <c r="G293" s="97">
        <v>0</v>
      </c>
      <c r="H293" s="97">
        <v>0</v>
      </c>
      <c r="I293" s="97">
        <v>0</v>
      </c>
      <c r="J293" s="97">
        <v>0</v>
      </c>
      <c r="K293" s="97">
        <v>0</v>
      </c>
      <c r="L293" s="97">
        <v>0</v>
      </c>
      <c r="M293" s="97">
        <v>0</v>
      </c>
      <c r="N293" s="98">
        <v>0</v>
      </c>
      <c r="O293" s="52"/>
    </row>
    <row r="294" spans="1:15" s="54" customFormat="1" ht="17">
      <c r="A294" s="3" t="s">
        <v>411</v>
      </c>
      <c r="B294" s="6" t="s">
        <v>200</v>
      </c>
      <c r="C294" s="9" t="s">
        <v>473</v>
      </c>
      <c r="D294" s="157">
        <v>0</v>
      </c>
      <c r="E294" s="97">
        <v>0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8">
        <v>0</v>
      </c>
      <c r="O294" s="52"/>
    </row>
    <row r="295" spans="1:15" s="54" customFormat="1" ht="17">
      <c r="A295" s="3" t="s">
        <v>407</v>
      </c>
      <c r="B295" s="1" t="s">
        <v>425</v>
      </c>
      <c r="C295" s="9" t="s">
        <v>473</v>
      </c>
      <c r="D295" s="157">
        <v>0</v>
      </c>
      <c r="E295" s="97">
        <v>0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0</v>
      </c>
      <c r="L295" s="97">
        <v>0</v>
      </c>
      <c r="M295" s="97">
        <v>0</v>
      </c>
      <c r="N295" s="98">
        <v>0</v>
      </c>
      <c r="O295" s="52"/>
    </row>
    <row r="296" spans="1:15" s="54" customFormat="1" ht="17">
      <c r="A296" s="3" t="s">
        <v>412</v>
      </c>
      <c r="B296" s="6" t="s">
        <v>200</v>
      </c>
      <c r="C296" s="9" t="s">
        <v>473</v>
      </c>
      <c r="D296" s="157">
        <v>0</v>
      </c>
      <c r="E296" s="97">
        <v>0</v>
      </c>
      <c r="F296" s="97">
        <v>0</v>
      </c>
      <c r="G296" s="97">
        <v>0</v>
      </c>
      <c r="H296" s="97">
        <v>0</v>
      </c>
      <c r="I296" s="97">
        <v>0</v>
      </c>
      <c r="J296" s="97">
        <v>0</v>
      </c>
      <c r="K296" s="97">
        <v>0</v>
      </c>
      <c r="L296" s="97">
        <v>0</v>
      </c>
      <c r="M296" s="97">
        <v>0</v>
      </c>
      <c r="N296" s="98">
        <v>0</v>
      </c>
      <c r="O296" s="52"/>
    </row>
    <row r="297" spans="1:15" s="54" customFormat="1" ht="17">
      <c r="A297" s="3" t="s">
        <v>408</v>
      </c>
      <c r="B297" s="1" t="s">
        <v>426</v>
      </c>
      <c r="C297" s="9" t="s">
        <v>473</v>
      </c>
      <c r="D297" s="157">
        <v>0</v>
      </c>
      <c r="E297" s="97">
        <v>0</v>
      </c>
      <c r="F297" s="97">
        <v>0</v>
      </c>
      <c r="G297" s="97">
        <v>0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0</v>
      </c>
      <c r="N297" s="98">
        <v>0</v>
      </c>
      <c r="O297" s="52"/>
    </row>
    <row r="298" spans="1:15" s="54" customFormat="1" ht="17">
      <c r="A298" s="3" t="s">
        <v>413</v>
      </c>
      <c r="B298" s="6" t="s">
        <v>200</v>
      </c>
      <c r="C298" s="9" t="s">
        <v>473</v>
      </c>
      <c r="D298" s="15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  <c r="N298" s="98">
        <v>0</v>
      </c>
      <c r="O298" s="52"/>
    </row>
    <row r="299" spans="1:15" s="54" customFormat="1" ht="17">
      <c r="A299" s="3" t="s">
        <v>409</v>
      </c>
      <c r="B299" s="1" t="s">
        <v>427</v>
      </c>
      <c r="C299" s="9" t="s">
        <v>473</v>
      </c>
      <c r="D299" s="157">
        <v>0</v>
      </c>
      <c r="E299" s="97">
        <v>0</v>
      </c>
      <c r="F299" s="97">
        <v>0</v>
      </c>
      <c r="G299" s="97">
        <v>0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0</v>
      </c>
      <c r="N299" s="98">
        <v>0</v>
      </c>
      <c r="O299" s="52"/>
    </row>
    <row r="300" spans="1:15" s="54" customFormat="1" ht="17">
      <c r="A300" s="3" t="s">
        <v>414</v>
      </c>
      <c r="B300" s="6" t="s">
        <v>200</v>
      </c>
      <c r="C300" s="9" t="s">
        <v>473</v>
      </c>
      <c r="D300" s="157">
        <v>0</v>
      </c>
      <c r="E300" s="97">
        <v>0</v>
      </c>
      <c r="F300" s="97">
        <v>0</v>
      </c>
      <c r="G300" s="97">
        <v>0</v>
      </c>
      <c r="H300" s="97">
        <v>0</v>
      </c>
      <c r="I300" s="97">
        <v>0</v>
      </c>
      <c r="J300" s="97">
        <v>0</v>
      </c>
      <c r="K300" s="97">
        <v>0</v>
      </c>
      <c r="L300" s="97">
        <v>0</v>
      </c>
      <c r="M300" s="97">
        <v>0</v>
      </c>
      <c r="N300" s="98">
        <v>0</v>
      </c>
      <c r="O300" s="52"/>
    </row>
    <row r="301" spans="1:15" s="54" customFormat="1" ht="34">
      <c r="A301" s="3" t="s">
        <v>410</v>
      </c>
      <c r="B301" s="1" t="s">
        <v>458</v>
      </c>
      <c r="C301" s="9" t="s">
        <v>473</v>
      </c>
      <c r="D301" s="157">
        <v>0</v>
      </c>
      <c r="E301" s="97">
        <v>0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0</v>
      </c>
      <c r="L301" s="97">
        <v>0</v>
      </c>
      <c r="M301" s="97">
        <v>0</v>
      </c>
      <c r="N301" s="98">
        <v>0</v>
      </c>
      <c r="O301" s="52"/>
    </row>
    <row r="302" spans="1:15" s="54" customFormat="1" ht="17">
      <c r="A302" s="3" t="s">
        <v>415</v>
      </c>
      <c r="B302" s="6" t="s">
        <v>200</v>
      </c>
      <c r="C302" s="9" t="s">
        <v>473</v>
      </c>
      <c r="D302" s="157">
        <v>0</v>
      </c>
      <c r="E302" s="97">
        <v>0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0</v>
      </c>
      <c r="L302" s="97">
        <v>0</v>
      </c>
      <c r="M302" s="97">
        <v>0</v>
      </c>
      <c r="N302" s="98">
        <v>0</v>
      </c>
      <c r="O302" s="52"/>
    </row>
    <row r="303" spans="1:15" s="54" customFormat="1" ht="17">
      <c r="A303" s="3" t="s">
        <v>642</v>
      </c>
      <c r="B303" s="1" t="s">
        <v>643</v>
      </c>
      <c r="C303" s="9" t="s">
        <v>473</v>
      </c>
      <c r="D303" s="15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8">
        <v>0</v>
      </c>
      <c r="O303" s="52"/>
    </row>
    <row r="304" spans="1:15" s="54" customFormat="1" ht="17">
      <c r="A304" s="3" t="s">
        <v>644</v>
      </c>
      <c r="B304" s="6" t="s">
        <v>200</v>
      </c>
      <c r="C304" s="9" t="s">
        <v>473</v>
      </c>
      <c r="D304" s="157">
        <v>0</v>
      </c>
      <c r="E304" s="97">
        <v>0</v>
      </c>
      <c r="F304" s="97">
        <v>0</v>
      </c>
      <c r="G304" s="97">
        <v>0</v>
      </c>
      <c r="H304" s="97">
        <v>0</v>
      </c>
      <c r="I304" s="97">
        <v>0</v>
      </c>
      <c r="J304" s="97">
        <v>0</v>
      </c>
      <c r="K304" s="97">
        <v>0</v>
      </c>
      <c r="L304" s="97">
        <v>0</v>
      </c>
      <c r="M304" s="97">
        <v>0</v>
      </c>
      <c r="N304" s="98">
        <v>0</v>
      </c>
      <c r="O304" s="52"/>
    </row>
    <row r="305" spans="1:15" s="54" customFormat="1" ht="34">
      <c r="A305" s="3" t="s">
        <v>291</v>
      </c>
      <c r="B305" s="5" t="s">
        <v>86</v>
      </c>
      <c r="C305" s="9" t="s">
        <v>170</v>
      </c>
      <c r="D305" s="112">
        <v>100</v>
      </c>
      <c r="E305" s="107">
        <v>100</v>
      </c>
      <c r="F305" s="107">
        <v>100</v>
      </c>
      <c r="G305" s="107">
        <v>100</v>
      </c>
      <c r="H305" s="97">
        <v>0</v>
      </c>
      <c r="I305" s="107">
        <v>100</v>
      </c>
      <c r="J305" s="97">
        <v>0</v>
      </c>
      <c r="K305" s="107">
        <v>100</v>
      </c>
      <c r="L305" s="97">
        <v>0</v>
      </c>
      <c r="M305" s="107">
        <v>100</v>
      </c>
      <c r="N305" s="98">
        <v>0</v>
      </c>
      <c r="O305" s="52"/>
    </row>
    <row r="306" spans="1:15" s="54" customFormat="1" ht="17">
      <c r="A306" s="3" t="s">
        <v>416</v>
      </c>
      <c r="B306" s="1" t="s">
        <v>682</v>
      </c>
      <c r="C306" s="9" t="s">
        <v>170</v>
      </c>
      <c r="D306" s="157">
        <v>0</v>
      </c>
      <c r="E306" s="97">
        <v>0</v>
      </c>
      <c r="F306" s="97">
        <v>0</v>
      </c>
      <c r="G306" s="97">
        <v>0</v>
      </c>
      <c r="H306" s="97">
        <v>0</v>
      </c>
      <c r="I306" s="97">
        <v>0</v>
      </c>
      <c r="J306" s="97">
        <v>0</v>
      </c>
      <c r="K306" s="97">
        <v>0</v>
      </c>
      <c r="L306" s="97">
        <v>0</v>
      </c>
      <c r="M306" s="97">
        <v>0</v>
      </c>
      <c r="N306" s="98">
        <v>0</v>
      </c>
      <c r="O306" s="52"/>
    </row>
    <row r="307" spans="1:15" s="54" customFormat="1" ht="34">
      <c r="A307" s="3" t="s">
        <v>647</v>
      </c>
      <c r="B307" s="1" t="s">
        <v>683</v>
      </c>
      <c r="C307" s="9" t="s">
        <v>170</v>
      </c>
      <c r="D307" s="157">
        <v>0</v>
      </c>
      <c r="E307" s="97">
        <v>0</v>
      </c>
      <c r="F307" s="97">
        <v>0</v>
      </c>
      <c r="G307" s="97">
        <v>0</v>
      </c>
      <c r="H307" s="97">
        <v>0</v>
      </c>
      <c r="I307" s="97">
        <v>0</v>
      </c>
      <c r="J307" s="97">
        <v>0</v>
      </c>
      <c r="K307" s="97">
        <v>0</v>
      </c>
      <c r="L307" s="97">
        <v>0</v>
      </c>
      <c r="M307" s="97">
        <v>0</v>
      </c>
      <c r="N307" s="98">
        <v>0</v>
      </c>
      <c r="O307" s="52"/>
    </row>
    <row r="308" spans="1:15" s="54" customFormat="1" ht="34">
      <c r="A308" s="3" t="s">
        <v>648</v>
      </c>
      <c r="B308" s="1" t="s">
        <v>684</v>
      </c>
      <c r="C308" s="9" t="s">
        <v>170</v>
      </c>
      <c r="D308" s="157">
        <v>0</v>
      </c>
      <c r="E308" s="97">
        <v>0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0</v>
      </c>
      <c r="L308" s="97">
        <v>0</v>
      </c>
      <c r="M308" s="97">
        <v>0</v>
      </c>
      <c r="N308" s="98">
        <v>0</v>
      </c>
      <c r="O308" s="52"/>
    </row>
    <row r="309" spans="1:15" s="54" customFormat="1" ht="34">
      <c r="A309" s="3" t="s">
        <v>43</v>
      </c>
      <c r="B309" s="1" t="s">
        <v>685</v>
      </c>
      <c r="C309" s="9" t="s">
        <v>170</v>
      </c>
      <c r="D309" s="15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8">
        <v>0</v>
      </c>
      <c r="O309" s="52"/>
    </row>
    <row r="310" spans="1:15" s="54" customFormat="1">
      <c r="A310" s="3" t="s">
        <v>417</v>
      </c>
      <c r="B310" s="4" t="s">
        <v>109</v>
      </c>
      <c r="C310" s="9" t="s">
        <v>170</v>
      </c>
      <c r="D310" s="157">
        <v>0</v>
      </c>
      <c r="E310" s="97">
        <v>0</v>
      </c>
      <c r="F310" s="97">
        <v>0</v>
      </c>
      <c r="G310" s="97">
        <v>0</v>
      </c>
      <c r="H310" s="97">
        <v>0</v>
      </c>
      <c r="I310" s="97">
        <v>0</v>
      </c>
      <c r="J310" s="97">
        <v>0</v>
      </c>
      <c r="K310" s="97">
        <v>0</v>
      </c>
      <c r="L310" s="97">
        <v>0</v>
      </c>
      <c r="M310" s="97">
        <v>0</v>
      </c>
      <c r="N310" s="98">
        <v>0</v>
      </c>
      <c r="O310" s="52"/>
    </row>
    <row r="311" spans="1:15" s="54" customFormat="1">
      <c r="A311" s="3" t="s">
        <v>418</v>
      </c>
      <c r="B311" s="4" t="s">
        <v>686</v>
      </c>
      <c r="C311" s="9" t="s">
        <v>170</v>
      </c>
      <c r="D311" s="112">
        <v>100</v>
      </c>
      <c r="E311" s="113">
        <v>100</v>
      </c>
      <c r="F311" s="113">
        <v>100</v>
      </c>
      <c r="G311" s="113">
        <v>100</v>
      </c>
      <c r="H311" s="97">
        <v>0</v>
      </c>
      <c r="I311" s="113">
        <v>100</v>
      </c>
      <c r="J311" s="97">
        <v>0</v>
      </c>
      <c r="K311" s="113">
        <v>100</v>
      </c>
      <c r="L311" s="97">
        <v>0</v>
      </c>
      <c r="M311" s="113">
        <v>100</v>
      </c>
      <c r="N311" s="98">
        <v>0</v>
      </c>
      <c r="O311" s="52"/>
    </row>
    <row r="312" spans="1:15" s="54" customFormat="1">
      <c r="A312" s="3" t="s">
        <v>419</v>
      </c>
      <c r="B312" s="4" t="s">
        <v>102</v>
      </c>
      <c r="C312" s="9" t="s">
        <v>170</v>
      </c>
      <c r="D312" s="157">
        <v>0</v>
      </c>
      <c r="E312" s="97">
        <v>0</v>
      </c>
      <c r="F312" s="97">
        <v>0</v>
      </c>
      <c r="G312" s="97">
        <v>0</v>
      </c>
      <c r="H312" s="97">
        <v>0</v>
      </c>
      <c r="I312" s="97">
        <v>0</v>
      </c>
      <c r="J312" s="97">
        <v>0</v>
      </c>
      <c r="K312" s="97">
        <v>0</v>
      </c>
      <c r="L312" s="97">
        <v>0</v>
      </c>
      <c r="M312" s="97">
        <v>0</v>
      </c>
      <c r="N312" s="98">
        <v>0</v>
      </c>
      <c r="O312" s="52"/>
    </row>
    <row r="313" spans="1:15" s="54" customFormat="1" ht="19.5" customHeight="1">
      <c r="A313" s="3" t="s">
        <v>420</v>
      </c>
      <c r="B313" s="4" t="s">
        <v>687</v>
      </c>
      <c r="C313" s="9" t="s">
        <v>170</v>
      </c>
      <c r="D313" s="157">
        <v>0</v>
      </c>
      <c r="E313" s="97">
        <v>0</v>
      </c>
      <c r="F313" s="97">
        <v>0</v>
      </c>
      <c r="G313" s="97">
        <v>0</v>
      </c>
      <c r="H313" s="97">
        <v>0</v>
      </c>
      <c r="I313" s="97">
        <v>0</v>
      </c>
      <c r="J313" s="97">
        <v>0</v>
      </c>
      <c r="K313" s="97">
        <v>0</v>
      </c>
      <c r="L313" s="97">
        <v>0</v>
      </c>
      <c r="M313" s="97">
        <v>0</v>
      </c>
      <c r="N313" s="98">
        <v>0</v>
      </c>
      <c r="O313" s="52"/>
    </row>
    <row r="314" spans="1:15" s="54" customFormat="1" ht="19.5" customHeight="1">
      <c r="A314" s="3" t="s">
        <v>421</v>
      </c>
      <c r="B314" s="4" t="s">
        <v>110</v>
      </c>
      <c r="C314" s="9" t="s">
        <v>170</v>
      </c>
      <c r="D314" s="157">
        <v>0</v>
      </c>
      <c r="E314" s="97">
        <v>0</v>
      </c>
      <c r="F314" s="97">
        <v>0</v>
      </c>
      <c r="G314" s="97">
        <v>0</v>
      </c>
      <c r="H314" s="97">
        <v>0</v>
      </c>
      <c r="I314" s="97">
        <v>0</v>
      </c>
      <c r="J314" s="97">
        <v>0</v>
      </c>
      <c r="K314" s="97">
        <v>0</v>
      </c>
      <c r="L314" s="97">
        <v>0</v>
      </c>
      <c r="M314" s="97">
        <v>0</v>
      </c>
      <c r="N314" s="98">
        <v>0</v>
      </c>
      <c r="O314" s="52"/>
    </row>
    <row r="315" spans="1:15" s="54" customFormat="1" ht="36.75" customHeight="1">
      <c r="A315" s="3" t="s">
        <v>422</v>
      </c>
      <c r="B315" s="1" t="s">
        <v>87</v>
      </c>
      <c r="C315" s="9" t="s">
        <v>170</v>
      </c>
      <c r="D315" s="157">
        <v>0</v>
      </c>
      <c r="E315" s="97">
        <v>0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0</v>
      </c>
      <c r="N315" s="98">
        <v>0</v>
      </c>
      <c r="O315" s="52"/>
    </row>
    <row r="316" spans="1:15" s="54" customFormat="1" ht="19.5" customHeight="1">
      <c r="A316" s="3" t="s">
        <v>143</v>
      </c>
      <c r="B316" s="27" t="s">
        <v>367</v>
      </c>
      <c r="C316" s="9" t="s">
        <v>170</v>
      </c>
      <c r="D316" s="157">
        <v>0</v>
      </c>
      <c r="E316" s="97">
        <v>0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0</v>
      </c>
      <c r="L316" s="97">
        <v>0</v>
      </c>
      <c r="M316" s="97">
        <v>0</v>
      </c>
      <c r="N316" s="98">
        <v>0</v>
      </c>
      <c r="O316" s="52"/>
    </row>
    <row r="317" spans="1:15" s="54" customFormat="1" ht="19.5" customHeight="1" thickBot="1">
      <c r="A317" s="7" t="s">
        <v>144</v>
      </c>
      <c r="B317" s="10" t="s">
        <v>355</v>
      </c>
      <c r="C317" s="11" t="s">
        <v>170</v>
      </c>
      <c r="D317" s="158">
        <v>0</v>
      </c>
      <c r="E317" s="99">
        <v>0</v>
      </c>
      <c r="F317" s="99">
        <v>0</v>
      </c>
      <c r="G317" s="99">
        <v>0</v>
      </c>
      <c r="H317" s="99">
        <v>0</v>
      </c>
      <c r="I317" s="99">
        <v>0</v>
      </c>
      <c r="J317" s="99">
        <v>0</v>
      </c>
      <c r="K317" s="99">
        <v>0</v>
      </c>
      <c r="L317" s="99">
        <v>0</v>
      </c>
      <c r="M317" s="99">
        <v>0</v>
      </c>
      <c r="N317" s="100">
        <v>0</v>
      </c>
      <c r="O317" s="52"/>
    </row>
    <row r="318" spans="1:15" s="54" customFormat="1" ht="15.5" customHeight="1" thickBot="1">
      <c r="A318" s="195" t="s">
        <v>287</v>
      </c>
      <c r="B318" s="196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211"/>
      <c r="O318" s="52"/>
    </row>
    <row r="319" spans="1:15" ht="17">
      <c r="A319" s="73" t="s">
        <v>292</v>
      </c>
      <c r="B319" s="75" t="s">
        <v>332</v>
      </c>
      <c r="C319" s="41" t="s">
        <v>231</v>
      </c>
      <c r="D319" s="164" t="s">
        <v>310</v>
      </c>
      <c r="E319" s="164" t="s">
        <v>310</v>
      </c>
      <c r="F319" s="164" t="s">
        <v>310</v>
      </c>
      <c r="G319" s="164" t="s">
        <v>310</v>
      </c>
      <c r="H319" s="164" t="s">
        <v>310</v>
      </c>
      <c r="I319" s="164" t="s">
        <v>310</v>
      </c>
      <c r="J319" s="164" t="s">
        <v>310</v>
      </c>
      <c r="K319" s="164" t="s">
        <v>310</v>
      </c>
      <c r="L319" s="164" t="s">
        <v>310</v>
      </c>
      <c r="M319" s="164" t="s">
        <v>310</v>
      </c>
      <c r="N319" s="165" t="s">
        <v>310</v>
      </c>
    </row>
    <row r="320" spans="1:15" ht="17">
      <c r="A320" s="3" t="s">
        <v>293</v>
      </c>
      <c r="B320" s="5" t="s">
        <v>333</v>
      </c>
      <c r="C320" s="9" t="s">
        <v>173</v>
      </c>
      <c r="D320" s="161">
        <v>0</v>
      </c>
      <c r="E320" s="161">
        <v>0</v>
      </c>
      <c r="F320" s="161">
        <v>0</v>
      </c>
      <c r="G320" s="161">
        <v>0</v>
      </c>
      <c r="H320" s="161">
        <v>0</v>
      </c>
      <c r="I320" s="161">
        <v>0</v>
      </c>
      <c r="J320" s="161">
        <v>0</v>
      </c>
      <c r="K320" s="161">
        <v>0</v>
      </c>
      <c r="L320" s="161">
        <v>0</v>
      </c>
      <c r="M320" s="161">
        <v>0</v>
      </c>
      <c r="N320" s="98">
        <v>0</v>
      </c>
    </row>
    <row r="321" spans="1:14" ht="17">
      <c r="A321" s="3" t="s">
        <v>294</v>
      </c>
      <c r="B321" s="5" t="s">
        <v>334</v>
      </c>
      <c r="C321" s="9" t="s">
        <v>335</v>
      </c>
      <c r="D321" s="161">
        <v>0</v>
      </c>
      <c r="E321" s="161">
        <v>0</v>
      </c>
      <c r="F321" s="161">
        <v>0</v>
      </c>
      <c r="G321" s="161">
        <v>0</v>
      </c>
      <c r="H321" s="161">
        <v>0</v>
      </c>
      <c r="I321" s="161">
        <v>0</v>
      </c>
      <c r="J321" s="161">
        <v>0</v>
      </c>
      <c r="K321" s="161">
        <v>0</v>
      </c>
      <c r="L321" s="161">
        <v>0</v>
      </c>
      <c r="M321" s="161">
        <v>0</v>
      </c>
      <c r="N321" s="98">
        <v>0</v>
      </c>
    </row>
    <row r="322" spans="1:14" ht="17">
      <c r="A322" s="3" t="s">
        <v>295</v>
      </c>
      <c r="B322" s="5" t="s">
        <v>336</v>
      </c>
      <c r="C322" s="9" t="s">
        <v>173</v>
      </c>
      <c r="D322" s="161">
        <v>0</v>
      </c>
      <c r="E322" s="161">
        <v>0</v>
      </c>
      <c r="F322" s="161">
        <v>0</v>
      </c>
      <c r="G322" s="161">
        <v>0</v>
      </c>
      <c r="H322" s="161">
        <v>0</v>
      </c>
      <c r="I322" s="161">
        <v>0</v>
      </c>
      <c r="J322" s="161">
        <v>0</v>
      </c>
      <c r="K322" s="161">
        <v>0</v>
      </c>
      <c r="L322" s="161">
        <v>0</v>
      </c>
      <c r="M322" s="161">
        <v>0</v>
      </c>
      <c r="N322" s="98">
        <v>0</v>
      </c>
    </row>
    <row r="323" spans="1:14" ht="17">
      <c r="A323" s="3" t="s">
        <v>296</v>
      </c>
      <c r="B323" s="5" t="s">
        <v>338</v>
      </c>
      <c r="C323" s="9" t="s">
        <v>335</v>
      </c>
      <c r="D323" s="161">
        <v>0</v>
      </c>
      <c r="E323" s="161">
        <v>0</v>
      </c>
      <c r="F323" s="161">
        <v>0</v>
      </c>
      <c r="G323" s="161">
        <v>0</v>
      </c>
      <c r="H323" s="161">
        <v>0</v>
      </c>
      <c r="I323" s="161">
        <v>0</v>
      </c>
      <c r="J323" s="161">
        <v>0</v>
      </c>
      <c r="K323" s="161">
        <v>0</v>
      </c>
      <c r="L323" s="161">
        <v>0</v>
      </c>
      <c r="M323" s="161">
        <v>0</v>
      </c>
      <c r="N323" s="98">
        <v>0</v>
      </c>
    </row>
    <row r="324" spans="1:14" ht="17">
      <c r="A324" s="3" t="s">
        <v>298</v>
      </c>
      <c r="B324" s="5" t="s">
        <v>337</v>
      </c>
      <c r="C324" s="9" t="s">
        <v>214</v>
      </c>
      <c r="D324" s="161">
        <v>0</v>
      </c>
      <c r="E324" s="161">
        <v>0</v>
      </c>
      <c r="F324" s="161">
        <v>0</v>
      </c>
      <c r="G324" s="161">
        <v>0</v>
      </c>
      <c r="H324" s="161">
        <v>0</v>
      </c>
      <c r="I324" s="161">
        <v>0</v>
      </c>
      <c r="J324" s="161">
        <v>0</v>
      </c>
      <c r="K324" s="161">
        <v>0</v>
      </c>
      <c r="L324" s="161">
        <v>0</v>
      </c>
      <c r="M324" s="161">
        <v>0</v>
      </c>
      <c r="N324" s="98">
        <v>0</v>
      </c>
    </row>
    <row r="325" spans="1:14" ht="17">
      <c r="A325" s="3" t="s">
        <v>428</v>
      </c>
      <c r="B325" s="5" t="s">
        <v>297</v>
      </c>
      <c r="C325" s="9" t="s">
        <v>231</v>
      </c>
      <c r="D325" s="166" t="s">
        <v>310</v>
      </c>
      <c r="E325" s="166" t="s">
        <v>310</v>
      </c>
      <c r="F325" s="166" t="s">
        <v>310</v>
      </c>
      <c r="G325" s="166" t="s">
        <v>310</v>
      </c>
      <c r="H325" s="166" t="s">
        <v>310</v>
      </c>
      <c r="I325" s="166" t="s">
        <v>310</v>
      </c>
      <c r="J325" s="166" t="s">
        <v>310</v>
      </c>
      <c r="K325" s="166" t="s">
        <v>310</v>
      </c>
      <c r="L325" s="166" t="s">
        <v>310</v>
      </c>
      <c r="M325" s="166" t="s">
        <v>310</v>
      </c>
      <c r="N325" s="106" t="s">
        <v>310</v>
      </c>
    </row>
    <row r="326" spans="1:14" ht="17">
      <c r="A326" s="3" t="s">
        <v>429</v>
      </c>
      <c r="B326" s="1" t="s">
        <v>300</v>
      </c>
      <c r="C326" s="9" t="s">
        <v>214</v>
      </c>
      <c r="D326" s="161">
        <v>0</v>
      </c>
      <c r="E326" s="161">
        <v>0</v>
      </c>
      <c r="F326" s="161">
        <v>0</v>
      </c>
      <c r="G326" s="161">
        <v>0</v>
      </c>
      <c r="H326" s="161">
        <v>0</v>
      </c>
      <c r="I326" s="161">
        <v>0</v>
      </c>
      <c r="J326" s="161">
        <v>0</v>
      </c>
      <c r="K326" s="161">
        <v>0</v>
      </c>
      <c r="L326" s="161">
        <v>0</v>
      </c>
      <c r="M326" s="161">
        <v>0</v>
      </c>
      <c r="N326" s="98">
        <v>0</v>
      </c>
    </row>
    <row r="327" spans="1:14" ht="17">
      <c r="A327" s="3" t="s">
        <v>430</v>
      </c>
      <c r="B327" s="1" t="s">
        <v>299</v>
      </c>
      <c r="C327" s="9" t="s">
        <v>174</v>
      </c>
      <c r="D327" s="161">
        <v>0</v>
      </c>
      <c r="E327" s="161">
        <v>0</v>
      </c>
      <c r="F327" s="161">
        <v>0</v>
      </c>
      <c r="G327" s="161">
        <v>0</v>
      </c>
      <c r="H327" s="161">
        <v>0</v>
      </c>
      <c r="I327" s="161">
        <v>0</v>
      </c>
      <c r="J327" s="161">
        <v>0</v>
      </c>
      <c r="K327" s="161">
        <v>0</v>
      </c>
      <c r="L327" s="161">
        <v>0</v>
      </c>
      <c r="M327" s="161">
        <v>0</v>
      </c>
      <c r="N327" s="98">
        <v>0</v>
      </c>
    </row>
    <row r="328" spans="1:14" ht="17">
      <c r="A328" s="3" t="s">
        <v>431</v>
      </c>
      <c r="B328" s="5" t="s">
        <v>637</v>
      </c>
      <c r="C328" s="9" t="s">
        <v>231</v>
      </c>
      <c r="D328" s="166" t="s">
        <v>310</v>
      </c>
      <c r="E328" s="166" t="s">
        <v>310</v>
      </c>
      <c r="F328" s="166" t="s">
        <v>310</v>
      </c>
      <c r="G328" s="166" t="s">
        <v>310</v>
      </c>
      <c r="H328" s="166" t="s">
        <v>310</v>
      </c>
      <c r="I328" s="166" t="s">
        <v>310</v>
      </c>
      <c r="J328" s="166" t="s">
        <v>310</v>
      </c>
      <c r="K328" s="166" t="s">
        <v>310</v>
      </c>
      <c r="L328" s="166" t="s">
        <v>310</v>
      </c>
      <c r="M328" s="166" t="s">
        <v>310</v>
      </c>
      <c r="N328" s="106" t="s">
        <v>310</v>
      </c>
    </row>
    <row r="329" spans="1:14" ht="17">
      <c r="A329" s="3" t="s">
        <v>432</v>
      </c>
      <c r="B329" s="1" t="s">
        <v>300</v>
      </c>
      <c r="C329" s="9" t="s">
        <v>214</v>
      </c>
      <c r="D329" s="161">
        <v>0</v>
      </c>
      <c r="E329" s="161">
        <v>0</v>
      </c>
      <c r="F329" s="161">
        <v>0</v>
      </c>
      <c r="G329" s="161">
        <v>0</v>
      </c>
      <c r="H329" s="161">
        <v>0</v>
      </c>
      <c r="I329" s="161">
        <v>0</v>
      </c>
      <c r="J329" s="161">
        <v>0</v>
      </c>
      <c r="K329" s="161">
        <v>0</v>
      </c>
      <c r="L329" s="161">
        <v>0</v>
      </c>
      <c r="M329" s="161">
        <v>0</v>
      </c>
      <c r="N329" s="98">
        <v>0</v>
      </c>
    </row>
    <row r="330" spans="1:14" ht="17">
      <c r="A330" s="3" t="s">
        <v>433</v>
      </c>
      <c r="B330" s="1" t="s">
        <v>301</v>
      </c>
      <c r="C330" s="9" t="s">
        <v>173</v>
      </c>
      <c r="D330" s="161">
        <v>0</v>
      </c>
      <c r="E330" s="161">
        <v>0</v>
      </c>
      <c r="F330" s="161">
        <v>0</v>
      </c>
      <c r="G330" s="161">
        <v>0</v>
      </c>
      <c r="H330" s="161">
        <v>0</v>
      </c>
      <c r="I330" s="161">
        <v>0</v>
      </c>
      <c r="J330" s="161">
        <v>0</v>
      </c>
      <c r="K330" s="161">
        <v>0</v>
      </c>
      <c r="L330" s="161">
        <v>0</v>
      </c>
      <c r="M330" s="161">
        <v>0</v>
      </c>
      <c r="N330" s="98">
        <v>0</v>
      </c>
    </row>
    <row r="331" spans="1:14" ht="17">
      <c r="A331" s="3" t="s">
        <v>434</v>
      </c>
      <c r="B331" s="1" t="s">
        <v>299</v>
      </c>
      <c r="C331" s="9" t="s">
        <v>174</v>
      </c>
      <c r="D331" s="161">
        <v>0</v>
      </c>
      <c r="E331" s="161">
        <v>0</v>
      </c>
      <c r="F331" s="161">
        <v>0</v>
      </c>
      <c r="G331" s="161">
        <v>0</v>
      </c>
      <c r="H331" s="161">
        <v>0</v>
      </c>
      <c r="I331" s="161">
        <v>0</v>
      </c>
      <c r="J331" s="161">
        <v>0</v>
      </c>
      <c r="K331" s="161">
        <v>0</v>
      </c>
      <c r="L331" s="161">
        <v>0</v>
      </c>
      <c r="M331" s="161">
        <v>0</v>
      </c>
      <c r="N331" s="98">
        <v>0</v>
      </c>
    </row>
    <row r="332" spans="1:14" ht="17">
      <c r="A332" s="3" t="s">
        <v>435</v>
      </c>
      <c r="B332" s="5" t="s">
        <v>171</v>
      </c>
      <c r="C332" s="9" t="s">
        <v>231</v>
      </c>
      <c r="D332" s="166" t="s">
        <v>310</v>
      </c>
      <c r="E332" s="166" t="s">
        <v>310</v>
      </c>
      <c r="F332" s="166" t="s">
        <v>310</v>
      </c>
      <c r="G332" s="166" t="s">
        <v>310</v>
      </c>
      <c r="H332" s="166" t="s">
        <v>310</v>
      </c>
      <c r="I332" s="166" t="s">
        <v>310</v>
      </c>
      <c r="J332" s="166" t="s">
        <v>310</v>
      </c>
      <c r="K332" s="166" t="s">
        <v>310</v>
      </c>
      <c r="L332" s="166" t="s">
        <v>310</v>
      </c>
      <c r="M332" s="166" t="s">
        <v>310</v>
      </c>
      <c r="N332" s="106" t="s">
        <v>310</v>
      </c>
    </row>
    <row r="333" spans="1:14" ht="17">
      <c r="A333" s="3" t="s">
        <v>436</v>
      </c>
      <c r="B333" s="1" t="s">
        <v>300</v>
      </c>
      <c r="C333" s="9" t="s">
        <v>214</v>
      </c>
      <c r="D333" s="161">
        <v>0</v>
      </c>
      <c r="E333" s="161">
        <v>0</v>
      </c>
      <c r="F333" s="161">
        <v>0</v>
      </c>
      <c r="G333" s="161">
        <v>0</v>
      </c>
      <c r="H333" s="161">
        <v>0</v>
      </c>
      <c r="I333" s="161">
        <v>0</v>
      </c>
      <c r="J333" s="161">
        <v>0</v>
      </c>
      <c r="K333" s="161">
        <v>0</v>
      </c>
      <c r="L333" s="161">
        <v>0</v>
      </c>
      <c r="M333" s="161">
        <v>0</v>
      </c>
      <c r="N333" s="98">
        <v>0</v>
      </c>
    </row>
    <row r="334" spans="1:14" ht="17">
      <c r="A334" s="3" t="s">
        <v>437</v>
      </c>
      <c r="B334" s="1" t="s">
        <v>299</v>
      </c>
      <c r="C334" s="9" t="s">
        <v>174</v>
      </c>
      <c r="D334" s="161">
        <v>0</v>
      </c>
      <c r="E334" s="161">
        <v>0</v>
      </c>
      <c r="F334" s="161">
        <v>0</v>
      </c>
      <c r="G334" s="161">
        <v>0</v>
      </c>
      <c r="H334" s="161">
        <v>0</v>
      </c>
      <c r="I334" s="161">
        <v>0</v>
      </c>
      <c r="J334" s="161">
        <v>0</v>
      </c>
      <c r="K334" s="161">
        <v>0</v>
      </c>
      <c r="L334" s="161">
        <v>0</v>
      </c>
      <c r="M334" s="161">
        <v>0</v>
      </c>
      <c r="N334" s="98">
        <v>0</v>
      </c>
    </row>
    <row r="335" spans="1:14" ht="17">
      <c r="A335" s="3" t="s">
        <v>438</v>
      </c>
      <c r="B335" s="5" t="s">
        <v>172</v>
      </c>
      <c r="C335" s="9" t="s">
        <v>231</v>
      </c>
      <c r="D335" s="166" t="s">
        <v>310</v>
      </c>
      <c r="E335" s="166" t="s">
        <v>310</v>
      </c>
      <c r="F335" s="166" t="s">
        <v>310</v>
      </c>
      <c r="G335" s="166" t="s">
        <v>310</v>
      </c>
      <c r="H335" s="166" t="s">
        <v>310</v>
      </c>
      <c r="I335" s="166" t="s">
        <v>310</v>
      </c>
      <c r="J335" s="166" t="s">
        <v>310</v>
      </c>
      <c r="K335" s="166" t="s">
        <v>310</v>
      </c>
      <c r="L335" s="166" t="s">
        <v>310</v>
      </c>
      <c r="M335" s="166" t="s">
        <v>310</v>
      </c>
      <c r="N335" s="106" t="s">
        <v>310</v>
      </c>
    </row>
    <row r="336" spans="1:14" ht="17">
      <c r="A336" s="3" t="s">
        <v>439</v>
      </c>
      <c r="B336" s="1" t="s">
        <v>300</v>
      </c>
      <c r="C336" s="9" t="s">
        <v>214</v>
      </c>
      <c r="D336" s="161">
        <v>0</v>
      </c>
      <c r="E336" s="161">
        <v>0</v>
      </c>
      <c r="F336" s="161">
        <v>0</v>
      </c>
      <c r="G336" s="161">
        <v>0</v>
      </c>
      <c r="H336" s="161">
        <v>0</v>
      </c>
      <c r="I336" s="161">
        <v>0</v>
      </c>
      <c r="J336" s="161">
        <v>0</v>
      </c>
      <c r="K336" s="161">
        <v>0</v>
      </c>
      <c r="L336" s="161">
        <v>0</v>
      </c>
      <c r="M336" s="161">
        <v>0</v>
      </c>
      <c r="N336" s="98">
        <v>0</v>
      </c>
    </row>
    <row r="337" spans="1:14" ht="17">
      <c r="A337" s="3" t="s">
        <v>440</v>
      </c>
      <c r="B337" s="1" t="s">
        <v>301</v>
      </c>
      <c r="C337" s="9" t="s">
        <v>173</v>
      </c>
      <c r="D337" s="161">
        <v>0</v>
      </c>
      <c r="E337" s="161">
        <v>0</v>
      </c>
      <c r="F337" s="161">
        <v>0</v>
      </c>
      <c r="G337" s="161">
        <v>0</v>
      </c>
      <c r="H337" s="161">
        <v>0</v>
      </c>
      <c r="I337" s="161">
        <v>0</v>
      </c>
      <c r="J337" s="161">
        <v>0</v>
      </c>
      <c r="K337" s="161">
        <v>0</v>
      </c>
      <c r="L337" s="161">
        <v>0</v>
      </c>
      <c r="M337" s="161">
        <v>0</v>
      </c>
      <c r="N337" s="98">
        <v>0</v>
      </c>
    </row>
    <row r="338" spans="1:14" ht="17">
      <c r="A338" s="3" t="s">
        <v>441</v>
      </c>
      <c r="B338" s="1" t="s">
        <v>299</v>
      </c>
      <c r="C338" s="9" t="s">
        <v>174</v>
      </c>
      <c r="D338" s="161">
        <v>0</v>
      </c>
      <c r="E338" s="161">
        <v>0</v>
      </c>
      <c r="F338" s="161">
        <v>0</v>
      </c>
      <c r="G338" s="161">
        <v>0</v>
      </c>
      <c r="H338" s="161">
        <v>0</v>
      </c>
      <c r="I338" s="161">
        <v>0</v>
      </c>
      <c r="J338" s="161">
        <v>0</v>
      </c>
      <c r="K338" s="161">
        <v>0</v>
      </c>
      <c r="L338" s="161">
        <v>0</v>
      </c>
      <c r="M338" s="161">
        <v>0</v>
      </c>
      <c r="N338" s="98">
        <v>0</v>
      </c>
    </row>
    <row r="339" spans="1:14" ht="17">
      <c r="A339" s="73" t="s">
        <v>302</v>
      </c>
      <c r="B339" s="75" t="s">
        <v>339</v>
      </c>
      <c r="C339" s="41" t="s">
        <v>231</v>
      </c>
      <c r="D339" s="164" t="s">
        <v>310</v>
      </c>
      <c r="E339" s="164" t="s">
        <v>310</v>
      </c>
      <c r="F339" s="164" t="s">
        <v>310</v>
      </c>
      <c r="G339" s="164" t="s">
        <v>310</v>
      </c>
      <c r="H339" s="164" t="s">
        <v>310</v>
      </c>
      <c r="I339" s="164" t="s">
        <v>310</v>
      </c>
      <c r="J339" s="164" t="s">
        <v>310</v>
      </c>
      <c r="K339" s="164" t="s">
        <v>310</v>
      </c>
      <c r="L339" s="164" t="s">
        <v>310</v>
      </c>
      <c r="M339" s="164" t="s">
        <v>310</v>
      </c>
      <c r="N339" s="165" t="s">
        <v>310</v>
      </c>
    </row>
    <row r="340" spans="1:14" ht="17">
      <c r="A340" s="3" t="s">
        <v>304</v>
      </c>
      <c r="B340" s="5" t="s">
        <v>88</v>
      </c>
      <c r="C340" s="9" t="s">
        <v>214</v>
      </c>
      <c r="D340" s="93">
        <v>34.804000000000002</v>
      </c>
      <c r="E340" s="93">
        <v>44.07</v>
      </c>
      <c r="F340" s="93">
        <v>54.54</v>
      </c>
      <c r="G340" s="93">
        <v>54.54</v>
      </c>
      <c r="H340" s="109">
        <v>0</v>
      </c>
      <c r="I340" s="93">
        <v>54.54</v>
      </c>
      <c r="J340" s="109">
        <v>0</v>
      </c>
      <c r="K340" s="93">
        <v>54.54</v>
      </c>
      <c r="L340" s="109">
        <v>0</v>
      </c>
      <c r="M340" s="93">
        <f>SUM(G340:L340)</f>
        <v>163.62</v>
      </c>
      <c r="N340" s="110">
        <v>0</v>
      </c>
    </row>
    <row r="341" spans="1:14" ht="34">
      <c r="A341" s="3" t="s">
        <v>442</v>
      </c>
      <c r="B341" s="1" t="s">
        <v>89</v>
      </c>
      <c r="C341" s="9" t="s">
        <v>214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10">
        <v>0</v>
      </c>
    </row>
    <row r="342" spans="1:14">
      <c r="A342" s="3" t="s">
        <v>634</v>
      </c>
      <c r="B342" s="27" t="s">
        <v>688</v>
      </c>
      <c r="C342" s="9" t="s">
        <v>214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10">
        <v>0</v>
      </c>
    </row>
    <row r="343" spans="1:14">
      <c r="A343" s="3" t="s">
        <v>633</v>
      </c>
      <c r="B343" s="27" t="s">
        <v>689</v>
      </c>
      <c r="C343" s="9" t="s">
        <v>214</v>
      </c>
      <c r="D343" s="93">
        <v>34.804000000000002</v>
      </c>
      <c r="E343" s="93">
        <v>44.07</v>
      </c>
      <c r="F343" s="93">
        <v>54.54</v>
      </c>
      <c r="G343" s="93">
        <v>72.275999999999996</v>
      </c>
      <c r="H343" s="109">
        <v>0</v>
      </c>
      <c r="I343" s="93">
        <f>G343</f>
        <v>72.275999999999996</v>
      </c>
      <c r="J343" s="109">
        <v>0</v>
      </c>
      <c r="K343" s="93">
        <f>G343</f>
        <v>72.275999999999996</v>
      </c>
      <c r="L343" s="109">
        <v>0</v>
      </c>
      <c r="M343" s="93">
        <f>SUM(G343:L343)</f>
        <v>216.82799999999997</v>
      </c>
      <c r="N343" s="110">
        <v>0</v>
      </c>
    </row>
    <row r="344" spans="1:14" ht="17">
      <c r="A344" s="3" t="s">
        <v>600</v>
      </c>
      <c r="B344" s="5" t="s">
        <v>44</v>
      </c>
      <c r="C344" s="9" t="s">
        <v>214</v>
      </c>
      <c r="D344" s="93">
        <v>7.69</v>
      </c>
      <c r="E344" s="93">
        <v>11.28</v>
      </c>
      <c r="F344" s="93">
        <v>7.2</v>
      </c>
      <c r="G344" s="93">
        <v>7.65</v>
      </c>
      <c r="H344" s="109">
        <v>0</v>
      </c>
      <c r="I344" s="93">
        <v>7.65</v>
      </c>
      <c r="J344" s="109">
        <v>0</v>
      </c>
      <c r="K344" s="93">
        <v>7.65</v>
      </c>
      <c r="L344" s="109">
        <v>0</v>
      </c>
      <c r="M344" s="93">
        <f>SUM(G344:L344)</f>
        <v>22.950000000000003</v>
      </c>
      <c r="N344" s="110">
        <v>0</v>
      </c>
    </row>
    <row r="345" spans="1:14" ht="17">
      <c r="A345" s="3" t="s">
        <v>601</v>
      </c>
      <c r="B345" s="5" t="s">
        <v>90</v>
      </c>
      <c r="C345" s="9" t="s">
        <v>173</v>
      </c>
      <c r="D345" s="111">
        <v>0</v>
      </c>
      <c r="E345" s="93">
        <v>12.6</v>
      </c>
      <c r="F345" s="93">
        <v>12.6</v>
      </c>
      <c r="G345" s="93">
        <v>12.6</v>
      </c>
      <c r="H345" s="109">
        <v>0</v>
      </c>
      <c r="I345" s="93">
        <v>12.6</v>
      </c>
      <c r="J345" s="109">
        <v>0</v>
      </c>
      <c r="K345" s="93">
        <v>12.6</v>
      </c>
      <c r="L345" s="109">
        <v>0</v>
      </c>
      <c r="M345" s="93">
        <v>12.6</v>
      </c>
      <c r="N345" s="110">
        <v>0</v>
      </c>
    </row>
    <row r="346" spans="1:14" ht="34">
      <c r="A346" s="3" t="s">
        <v>602</v>
      </c>
      <c r="B346" s="1" t="s">
        <v>91</v>
      </c>
      <c r="C346" s="9" t="s">
        <v>173</v>
      </c>
      <c r="D346" s="111">
        <v>0</v>
      </c>
      <c r="E346" s="111">
        <v>0</v>
      </c>
      <c r="F346" s="111">
        <v>0</v>
      </c>
      <c r="G346" s="111">
        <v>0</v>
      </c>
      <c r="H346" s="111">
        <v>0</v>
      </c>
      <c r="I346" s="111">
        <v>0</v>
      </c>
      <c r="J346" s="111">
        <v>0</v>
      </c>
      <c r="K346" s="111">
        <v>0</v>
      </c>
      <c r="L346" s="111">
        <v>0</v>
      </c>
      <c r="M346" s="111">
        <v>0</v>
      </c>
      <c r="N346" s="110">
        <v>0</v>
      </c>
    </row>
    <row r="347" spans="1:14">
      <c r="A347" s="3" t="s">
        <v>635</v>
      </c>
      <c r="B347" s="27" t="s">
        <v>688</v>
      </c>
      <c r="C347" s="9" t="s">
        <v>173</v>
      </c>
      <c r="D347" s="111">
        <v>0</v>
      </c>
      <c r="E347" s="111">
        <v>0</v>
      </c>
      <c r="F347" s="111">
        <v>0</v>
      </c>
      <c r="G347" s="111">
        <v>0</v>
      </c>
      <c r="H347" s="111">
        <v>0</v>
      </c>
      <c r="I347" s="111">
        <v>0</v>
      </c>
      <c r="J347" s="111">
        <v>0</v>
      </c>
      <c r="K347" s="111">
        <v>0</v>
      </c>
      <c r="L347" s="111">
        <v>0</v>
      </c>
      <c r="M347" s="111">
        <v>0</v>
      </c>
      <c r="N347" s="110">
        <v>0</v>
      </c>
    </row>
    <row r="348" spans="1:14">
      <c r="A348" s="3" t="s">
        <v>636</v>
      </c>
      <c r="B348" s="27" t="s">
        <v>689</v>
      </c>
      <c r="C348" s="9" t="s">
        <v>173</v>
      </c>
      <c r="D348" s="93">
        <v>9.4</v>
      </c>
      <c r="E348" s="93">
        <v>12.6</v>
      </c>
      <c r="F348" s="93">
        <v>12.6</v>
      </c>
      <c r="G348" s="93">
        <v>12.6</v>
      </c>
      <c r="H348" s="111">
        <v>0</v>
      </c>
      <c r="I348" s="93">
        <v>12.6</v>
      </c>
      <c r="J348" s="111">
        <v>0</v>
      </c>
      <c r="K348" s="93">
        <v>12.6</v>
      </c>
      <c r="L348" s="111">
        <v>0</v>
      </c>
      <c r="M348" s="93">
        <v>12.6</v>
      </c>
      <c r="N348" s="110">
        <v>0</v>
      </c>
    </row>
    <row r="349" spans="1:14" ht="17">
      <c r="A349" s="3" t="s">
        <v>603</v>
      </c>
      <c r="B349" s="5" t="s">
        <v>691</v>
      </c>
      <c r="C349" s="9" t="s">
        <v>690</v>
      </c>
      <c r="D349" s="93">
        <v>617.66</v>
      </c>
      <c r="E349" s="93">
        <v>735.48</v>
      </c>
      <c r="F349" s="93">
        <v>1077.5999999999999</v>
      </c>
      <c r="G349" s="93">
        <f>F349+2.1</f>
        <v>1079.6999999999998</v>
      </c>
      <c r="H349" s="111">
        <v>0</v>
      </c>
      <c r="I349" s="93">
        <f>G349+3.27</f>
        <v>1082.9699999999998</v>
      </c>
      <c r="J349" s="111">
        <v>0</v>
      </c>
      <c r="K349" s="93">
        <f>I349+3.27</f>
        <v>1086.2399999999998</v>
      </c>
      <c r="L349" s="111">
        <v>0</v>
      </c>
      <c r="M349" s="93">
        <f>K349</f>
        <v>1086.2399999999998</v>
      </c>
      <c r="N349" s="110">
        <v>0</v>
      </c>
    </row>
    <row r="350" spans="1:14" ht="34">
      <c r="A350" s="3" t="s">
        <v>604</v>
      </c>
      <c r="B350" s="5" t="s">
        <v>51</v>
      </c>
      <c r="C350" s="9" t="s">
        <v>473</v>
      </c>
      <c r="D350" s="94">
        <v>28.32</v>
      </c>
      <c r="E350" s="94">
        <v>68.5</v>
      </c>
      <c r="F350" s="94">
        <f>F23</f>
        <v>134.63412400000001</v>
      </c>
      <c r="G350" s="94">
        <f>G23</f>
        <v>241.613</v>
      </c>
      <c r="H350" s="111">
        <v>0</v>
      </c>
      <c r="I350" s="94">
        <f>I23</f>
        <v>245.47248000000002</v>
      </c>
      <c r="J350" s="111">
        <v>0</v>
      </c>
      <c r="K350" s="94">
        <f>K23</f>
        <v>254.30946980000002</v>
      </c>
      <c r="L350" s="111">
        <v>0</v>
      </c>
      <c r="M350" s="94">
        <f>K350+I350+G350</f>
        <v>741.39494979999995</v>
      </c>
      <c r="N350" s="110">
        <v>0</v>
      </c>
    </row>
    <row r="351" spans="1:14" ht="17">
      <c r="A351" s="3" t="s">
        <v>305</v>
      </c>
      <c r="B351" s="74" t="s">
        <v>303</v>
      </c>
      <c r="C351" s="9" t="s">
        <v>231</v>
      </c>
      <c r="D351" s="166" t="s">
        <v>310</v>
      </c>
      <c r="E351" s="166" t="s">
        <v>310</v>
      </c>
      <c r="F351" s="166" t="s">
        <v>310</v>
      </c>
      <c r="G351" s="166" t="s">
        <v>310</v>
      </c>
      <c r="H351" s="166" t="s">
        <v>310</v>
      </c>
      <c r="I351" s="166" t="s">
        <v>310</v>
      </c>
      <c r="J351" s="166" t="s">
        <v>310</v>
      </c>
      <c r="K351" s="166" t="s">
        <v>310</v>
      </c>
      <c r="L351" s="166" t="s">
        <v>310</v>
      </c>
      <c r="M351" s="166" t="s">
        <v>310</v>
      </c>
      <c r="N351" s="106" t="s">
        <v>310</v>
      </c>
    </row>
    <row r="352" spans="1:14" ht="17">
      <c r="A352" s="3" t="s">
        <v>307</v>
      </c>
      <c r="B352" s="5" t="s">
        <v>352</v>
      </c>
      <c r="C352" s="9" t="s">
        <v>214</v>
      </c>
      <c r="D352" s="161">
        <v>0</v>
      </c>
      <c r="E352" s="161">
        <v>0</v>
      </c>
      <c r="F352" s="161">
        <v>0</v>
      </c>
      <c r="G352" s="161">
        <v>0</v>
      </c>
      <c r="H352" s="161">
        <v>0</v>
      </c>
      <c r="I352" s="161">
        <v>0</v>
      </c>
      <c r="J352" s="161">
        <v>0</v>
      </c>
      <c r="K352" s="161">
        <v>0</v>
      </c>
      <c r="L352" s="161">
        <v>0</v>
      </c>
      <c r="M352" s="161">
        <v>0</v>
      </c>
      <c r="N352" s="98">
        <v>0</v>
      </c>
    </row>
    <row r="353" spans="1:14" ht="17">
      <c r="A353" s="3" t="s">
        <v>308</v>
      </c>
      <c r="B353" s="5" t="s">
        <v>353</v>
      </c>
      <c r="C353" s="9" t="s">
        <v>335</v>
      </c>
      <c r="D353" s="161">
        <v>0</v>
      </c>
      <c r="E353" s="161">
        <v>0</v>
      </c>
      <c r="F353" s="161">
        <v>0</v>
      </c>
      <c r="G353" s="161">
        <v>0</v>
      </c>
      <c r="H353" s="161">
        <v>0</v>
      </c>
      <c r="I353" s="161">
        <v>0</v>
      </c>
      <c r="J353" s="161">
        <v>0</v>
      </c>
      <c r="K353" s="161">
        <v>0</v>
      </c>
      <c r="L353" s="161">
        <v>0</v>
      </c>
      <c r="M353" s="161">
        <v>0</v>
      </c>
      <c r="N353" s="98">
        <v>0</v>
      </c>
    </row>
    <row r="354" spans="1:14" ht="51">
      <c r="A354" s="3" t="s">
        <v>359</v>
      </c>
      <c r="B354" s="5" t="s">
        <v>0</v>
      </c>
      <c r="C354" s="9" t="s">
        <v>473</v>
      </c>
      <c r="D354" s="161">
        <v>0</v>
      </c>
      <c r="E354" s="161">
        <v>0</v>
      </c>
      <c r="F354" s="161">
        <v>0</v>
      </c>
      <c r="G354" s="161">
        <v>0</v>
      </c>
      <c r="H354" s="161">
        <v>0</v>
      </c>
      <c r="I354" s="161">
        <v>0</v>
      </c>
      <c r="J354" s="161">
        <v>0</v>
      </c>
      <c r="K354" s="161">
        <v>0</v>
      </c>
      <c r="L354" s="161">
        <v>0</v>
      </c>
      <c r="M354" s="161">
        <v>0</v>
      </c>
      <c r="N354" s="98">
        <v>0</v>
      </c>
    </row>
    <row r="355" spans="1:14" ht="34">
      <c r="A355" s="3" t="s">
        <v>443</v>
      </c>
      <c r="B355" s="5" t="s">
        <v>45</v>
      </c>
      <c r="C355" s="9" t="s">
        <v>473</v>
      </c>
      <c r="D355" s="161">
        <v>0</v>
      </c>
      <c r="E355" s="161">
        <v>0</v>
      </c>
      <c r="F355" s="161">
        <v>0</v>
      </c>
      <c r="G355" s="161">
        <v>0</v>
      </c>
      <c r="H355" s="161">
        <v>0</v>
      </c>
      <c r="I355" s="161">
        <v>0</v>
      </c>
      <c r="J355" s="161">
        <v>0</v>
      </c>
      <c r="K355" s="161">
        <v>0</v>
      </c>
      <c r="L355" s="161">
        <v>0</v>
      </c>
      <c r="M355" s="161">
        <v>0</v>
      </c>
      <c r="N355" s="98">
        <v>0</v>
      </c>
    </row>
    <row r="356" spans="1:14" ht="17">
      <c r="A356" s="3" t="s">
        <v>309</v>
      </c>
      <c r="B356" s="74" t="s">
        <v>306</v>
      </c>
      <c r="C356" s="69" t="s">
        <v>231</v>
      </c>
      <c r="D356" s="166" t="s">
        <v>310</v>
      </c>
      <c r="E356" s="166" t="s">
        <v>310</v>
      </c>
      <c r="F356" s="166" t="s">
        <v>310</v>
      </c>
      <c r="G356" s="166" t="s">
        <v>310</v>
      </c>
      <c r="H356" s="166" t="s">
        <v>310</v>
      </c>
      <c r="I356" s="166" t="s">
        <v>310</v>
      </c>
      <c r="J356" s="166" t="s">
        <v>310</v>
      </c>
      <c r="K356" s="166" t="s">
        <v>310</v>
      </c>
      <c r="L356" s="166" t="s">
        <v>310</v>
      </c>
      <c r="M356" s="166" t="s">
        <v>310</v>
      </c>
      <c r="N356" s="106" t="s">
        <v>310</v>
      </c>
    </row>
    <row r="357" spans="1:14" ht="18" customHeight="1">
      <c r="A357" s="3" t="s">
        <v>444</v>
      </c>
      <c r="B357" s="5" t="s">
        <v>462</v>
      </c>
      <c r="C357" s="9" t="s">
        <v>173</v>
      </c>
      <c r="D357" s="161">
        <v>0</v>
      </c>
      <c r="E357" s="161">
        <v>0</v>
      </c>
      <c r="F357" s="161">
        <v>0</v>
      </c>
      <c r="G357" s="161">
        <v>0</v>
      </c>
      <c r="H357" s="161">
        <v>0</v>
      </c>
      <c r="I357" s="161">
        <v>0</v>
      </c>
      <c r="J357" s="161">
        <v>0</v>
      </c>
      <c r="K357" s="161">
        <v>0</v>
      </c>
      <c r="L357" s="161">
        <v>0</v>
      </c>
      <c r="M357" s="161">
        <v>0</v>
      </c>
      <c r="N357" s="98">
        <v>0</v>
      </c>
    </row>
    <row r="358" spans="1:14" ht="51">
      <c r="A358" s="3" t="s">
        <v>445</v>
      </c>
      <c r="B358" s="1" t="s">
        <v>605</v>
      </c>
      <c r="C358" s="9" t="s">
        <v>173</v>
      </c>
      <c r="D358" s="161">
        <v>0</v>
      </c>
      <c r="E358" s="161">
        <v>0</v>
      </c>
      <c r="F358" s="161">
        <v>0</v>
      </c>
      <c r="G358" s="161">
        <v>0</v>
      </c>
      <c r="H358" s="161">
        <v>0</v>
      </c>
      <c r="I358" s="161">
        <v>0</v>
      </c>
      <c r="J358" s="161">
        <v>0</v>
      </c>
      <c r="K358" s="161">
        <v>0</v>
      </c>
      <c r="L358" s="161">
        <v>0</v>
      </c>
      <c r="M358" s="161">
        <v>0</v>
      </c>
      <c r="N358" s="98">
        <v>0</v>
      </c>
    </row>
    <row r="359" spans="1:14" ht="51">
      <c r="A359" s="3" t="s">
        <v>446</v>
      </c>
      <c r="B359" s="1" t="s">
        <v>606</v>
      </c>
      <c r="C359" s="9" t="s">
        <v>173</v>
      </c>
      <c r="D359" s="161">
        <v>0</v>
      </c>
      <c r="E359" s="161">
        <v>0</v>
      </c>
      <c r="F359" s="161">
        <v>0</v>
      </c>
      <c r="G359" s="161">
        <v>0</v>
      </c>
      <c r="H359" s="161">
        <v>0</v>
      </c>
      <c r="I359" s="161">
        <v>0</v>
      </c>
      <c r="J359" s="161">
        <v>0</v>
      </c>
      <c r="K359" s="161">
        <v>0</v>
      </c>
      <c r="L359" s="161">
        <v>0</v>
      </c>
      <c r="M359" s="161">
        <v>0</v>
      </c>
      <c r="N359" s="98">
        <v>0</v>
      </c>
    </row>
    <row r="360" spans="1:14" ht="34">
      <c r="A360" s="3" t="s">
        <v>447</v>
      </c>
      <c r="B360" s="1" t="s">
        <v>356</v>
      </c>
      <c r="C360" s="9" t="s">
        <v>173</v>
      </c>
      <c r="D360" s="161">
        <v>0</v>
      </c>
      <c r="E360" s="161">
        <v>0</v>
      </c>
      <c r="F360" s="161">
        <v>0</v>
      </c>
      <c r="G360" s="161">
        <v>0</v>
      </c>
      <c r="H360" s="161">
        <v>0</v>
      </c>
      <c r="I360" s="161">
        <v>0</v>
      </c>
      <c r="J360" s="161">
        <v>0</v>
      </c>
      <c r="K360" s="161">
        <v>0</v>
      </c>
      <c r="L360" s="161">
        <v>0</v>
      </c>
      <c r="M360" s="161">
        <v>0</v>
      </c>
      <c r="N360" s="98">
        <v>0</v>
      </c>
    </row>
    <row r="361" spans="1:14" ht="17">
      <c r="A361" s="3" t="s">
        <v>448</v>
      </c>
      <c r="B361" s="5" t="s">
        <v>461</v>
      </c>
      <c r="C361" s="9" t="s">
        <v>214</v>
      </c>
      <c r="D361" s="161">
        <v>0</v>
      </c>
      <c r="E361" s="161">
        <v>0</v>
      </c>
      <c r="F361" s="161">
        <v>0</v>
      </c>
      <c r="G361" s="161">
        <v>0</v>
      </c>
      <c r="H361" s="161">
        <v>0</v>
      </c>
      <c r="I361" s="161">
        <v>0</v>
      </c>
      <c r="J361" s="161">
        <v>0</v>
      </c>
      <c r="K361" s="161">
        <v>0</v>
      </c>
      <c r="L361" s="161">
        <v>0</v>
      </c>
      <c r="M361" s="161">
        <v>0</v>
      </c>
      <c r="N361" s="98">
        <v>0</v>
      </c>
    </row>
    <row r="362" spans="1:14" ht="34">
      <c r="A362" s="3" t="s">
        <v>449</v>
      </c>
      <c r="B362" s="1" t="s">
        <v>357</v>
      </c>
      <c r="C362" s="9" t="s">
        <v>214</v>
      </c>
      <c r="D362" s="161">
        <v>0</v>
      </c>
      <c r="E362" s="161">
        <v>0</v>
      </c>
      <c r="F362" s="161">
        <v>0</v>
      </c>
      <c r="G362" s="161">
        <v>0</v>
      </c>
      <c r="H362" s="161">
        <v>0</v>
      </c>
      <c r="I362" s="161">
        <v>0</v>
      </c>
      <c r="J362" s="161">
        <v>0</v>
      </c>
      <c r="K362" s="161">
        <v>0</v>
      </c>
      <c r="L362" s="161">
        <v>0</v>
      </c>
      <c r="M362" s="161">
        <v>0</v>
      </c>
      <c r="N362" s="98">
        <v>0</v>
      </c>
    </row>
    <row r="363" spans="1:14" ht="17">
      <c r="A363" s="3" t="s">
        <v>450</v>
      </c>
      <c r="B363" s="1" t="s">
        <v>358</v>
      </c>
      <c r="C363" s="9" t="s">
        <v>214</v>
      </c>
      <c r="D363" s="161">
        <v>0</v>
      </c>
      <c r="E363" s="161">
        <v>0</v>
      </c>
      <c r="F363" s="161">
        <v>0</v>
      </c>
      <c r="G363" s="161">
        <v>0</v>
      </c>
      <c r="H363" s="161">
        <v>0</v>
      </c>
      <c r="I363" s="161">
        <v>0</v>
      </c>
      <c r="J363" s="161">
        <v>0</v>
      </c>
      <c r="K363" s="161">
        <v>0</v>
      </c>
      <c r="L363" s="161">
        <v>0</v>
      </c>
      <c r="M363" s="161">
        <v>0</v>
      </c>
      <c r="N363" s="98">
        <v>0</v>
      </c>
    </row>
    <row r="364" spans="1:14" ht="34">
      <c r="A364" s="3" t="s">
        <v>451</v>
      </c>
      <c r="B364" s="5" t="s">
        <v>460</v>
      </c>
      <c r="C364" s="9" t="s">
        <v>473</v>
      </c>
      <c r="D364" s="161">
        <v>0</v>
      </c>
      <c r="E364" s="161">
        <v>0</v>
      </c>
      <c r="F364" s="161">
        <v>0</v>
      </c>
      <c r="G364" s="161">
        <v>0</v>
      </c>
      <c r="H364" s="161">
        <v>0</v>
      </c>
      <c r="I364" s="161">
        <v>0</v>
      </c>
      <c r="J364" s="161">
        <v>0</v>
      </c>
      <c r="K364" s="161">
        <v>0</v>
      </c>
      <c r="L364" s="161">
        <v>0</v>
      </c>
      <c r="M364" s="161">
        <v>0</v>
      </c>
      <c r="N364" s="98">
        <v>0</v>
      </c>
    </row>
    <row r="365" spans="1:14" ht="17">
      <c r="A365" s="3" t="s">
        <v>452</v>
      </c>
      <c r="B365" s="1" t="s">
        <v>354</v>
      </c>
      <c r="C365" s="9" t="s">
        <v>473</v>
      </c>
      <c r="D365" s="161">
        <v>0</v>
      </c>
      <c r="E365" s="161">
        <v>0</v>
      </c>
      <c r="F365" s="161">
        <v>0</v>
      </c>
      <c r="G365" s="161">
        <v>0</v>
      </c>
      <c r="H365" s="161">
        <v>0</v>
      </c>
      <c r="I365" s="161">
        <v>0</v>
      </c>
      <c r="J365" s="161">
        <v>0</v>
      </c>
      <c r="K365" s="161">
        <v>0</v>
      </c>
      <c r="L365" s="161">
        <v>0</v>
      </c>
      <c r="M365" s="161">
        <v>0</v>
      </c>
      <c r="N365" s="98">
        <v>0</v>
      </c>
    </row>
    <row r="366" spans="1:14" ht="17">
      <c r="A366" s="3" t="s">
        <v>453</v>
      </c>
      <c r="B366" s="1" t="s">
        <v>355</v>
      </c>
      <c r="C366" s="9" t="s">
        <v>473</v>
      </c>
      <c r="D366" s="161">
        <v>0</v>
      </c>
      <c r="E366" s="161">
        <v>0</v>
      </c>
      <c r="F366" s="161">
        <v>0</v>
      </c>
      <c r="G366" s="161">
        <v>0</v>
      </c>
      <c r="H366" s="161">
        <v>0</v>
      </c>
      <c r="I366" s="161">
        <v>0</v>
      </c>
      <c r="J366" s="161">
        <v>0</v>
      </c>
      <c r="K366" s="161">
        <v>0</v>
      </c>
      <c r="L366" s="161">
        <v>0</v>
      </c>
      <c r="M366" s="161">
        <v>0</v>
      </c>
      <c r="N366" s="98">
        <v>0</v>
      </c>
    </row>
    <row r="367" spans="1:14" ht="18" thickBot="1">
      <c r="A367" s="7" t="s">
        <v>454</v>
      </c>
      <c r="B367" s="76" t="s">
        <v>607</v>
      </c>
      <c r="C367" s="11" t="s">
        <v>175</v>
      </c>
      <c r="D367" s="162">
        <v>12</v>
      </c>
      <c r="E367" s="162">
        <v>18</v>
      </c>
      <c r="F367" s="162">
        <v>21</v>
      </c>
      <c r="G367" s="162">
        <v>27.5</v>
      </c>
      <c r="H367" s="162">
        <v>0</v>
      </c>
      <c r="I367" s="162">
        <v>27.5</v>
      </c>
      <c r="J367" s="162">
        <v>0</v>
      </c>
      <c r="K367" s="162">
        <v>27.5</v>
      </c>
      <c r="L367" s="162">
        <v>0</v>
      </c>
      <c r="M367" s="162">
        <v>27.5</v>
      </c>
      <c r="N367" s="163">
        <v>0</v>
      </c>
    </row>
    <row r="368" spans="1:14" ht="15.5" customHeight="1">
      <c r="A368" s="188" t="s">
        <v>137</v>
      </c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90"/>
    </row>
    <row r="369" spans="1:14" ht="10.5" customHeight="1" thickBot="1">
      <c r="A369" s="188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90"/>
    </row>
    <row r="370" spans="1:14" ht="33" customHeight="1">
      <c r="A370" s="184" t="s">
        <v>147</v>
      </c>
      <c r="B370" s="186" t="s">
        <v>148</v>
      </c>
      <c r="C370" s="201" t="s">
        <v>325</v>
      </c>
      <c r="D370" s="42" t="s">
        <v>701</v>
      </c>
      <c r="E370" s="42" t="s">
        <v>700</v>
      </c>
      <c r="F370" s="77" t="s">
        <v>695</v>
      </c>
      <c r="G370" s="199" t="s">
        <v>696</v>
      </c>
      <c r="H370" s="199"/>
      <c r="I370" s="186" t="s">
        <v>697</v>
      </c>
      <c r="J370" s="186"/>
      <c r="K370" s="199" t="s">
        <v>703</v>
      </c>
      <c r="L370" s="199"/>
      <c r="M370" s="199" t="s">
        <v>236</v>
      </c>
      <c r="N370" s="200"/>
    </row>
    <row r="371" spans="1:14" ht="44.25" customHeight="1">
      <c r="A371" s="185"/>
      <c r="B371" s="187"/>
      <c r="C371" s="202"/>
      <c r="D371" s="43" t="s">
        <v>215</v>
      </c>
      <c r="E371" s="43" t="s">
        <v>215</v>
      </c>
      <c r="F371" s="44" t="s">
        <v>328</v>
      </c>
      <c r="G371" s="44" t="s">
        <v>698</v>
      </c>
      <c r="H371" s="44" t="s">
        <v>326</v>
      </c>
      <c r="I371" s="44" t="s">
        <v>698</v>
      </c>
      <c r="J371" s="44" t="s">
        <v>326</v>
      </c>
      <c r="K371" s="44" t="s">
        <v>698</v>
      </c>
      <c r="L371" s="44" t="s">
        <v>326</v>
      </c>
      <c r="M371" s="44" t="s">
        <v>698</v>
      </c>
      <c r="N371" s="35" t="s">
        <v>326</v>
      </c>
    </row>
    <row r="372" spans="1:14" ht="17" thickBot="1">
      <c r="A372" s="21">
        <v>1</v>
      </c>
      <c r="B372" s="22">
        <v>2</v>
      </c>
      <c r="C372" s="53">
        <v>3</v>
      </c>
      <c r="D372" s="36">
        <v>4</v>
      </c>
      <c r="E372" s="23">
        <v>5</v>
      </c>
      <c r="F372" s="23">
        <v>6</v>
      </c>
      <c r="G372" s="23">
        <v>7</v>
      </c>
      <c r="H372" s="23">
        <v>8</v>
      </c>
      <c r="I372" s="23">
        <v>9</v>
      </c>
      <c r="J372" s="23">
        <v>10</v>
      </c>
      <c r="K372" s="23">
        <v>11</v>
      </c>
      <c r="L372" s="23">
        <v>12</v>
      </c>
      <c r="M372" s="23">
        <v>13</v>
      </c>
      <c r="N372" s="24">
        <v>14</v>
      </c>
    </row>
    <row r="373" spans="1:14" ht="30.75" customHeight="1">
      <c r="A373" s="213" t="s">
        <v>145</v>
      </c>
      <c r="B373" s="214"/>
      <c r="C373" s="41" t="s">
        <v>473</v>
      </c>
      <c r="D373" s="167"/>
      <c r="E373" s="168"/>
      <c r="F373" s="45"/>
      <c r="G373" s="45">
        <f>G374</f>
        <v>21.084</v>
      </c>
      <c r="H373" s="45"/>
      <c r="I373" s="45">
        <f>I374</f>
        <v>20.162399999999998</v>
      </c>
      <c r="J373" s="45"/>
      <c r="K373" s="45">
        <f>K374</f>
        <v>21.6</v>
      </c>
      <c r="L373" s="45"/>
      <c r="M373" s="81">
        <f>G373+I373+K373</f>
        <v>62.846399999999996</v>
      </c>
      <c r="N373" s="46"/>
    </row>
    <row r="374" spans="1:14">
      <c r="A374" s="3" t="s">
        <v>155</v>
      </c>
      <c r="B374" s="2" t="s">
        <v>92</v>
      </c>
      <c r="C374" s="9" t="s">
        <v>473</v>
      </c>
      <c r="D374" s="28">
        <v>0</v>
      </c>
      <c r="E374" s="28">
        <v>0</v>
      </c>
      <c r="F374" s="28"/>
      <c r="G374" s="28">
        <f>G375+G399+G427</f>
        <v>21.084</v>
      </c>
      <c r="H374" s="56">
        <v>0</v>
      </c>
      <c r="I374" s="28">
        <f>I375+I399+I427</f>
        <v>20.162399999999998</v>
      </c>
      <c r="J374" s="56">
        <v>0</v>
      </c>
      <c r="K374" s="28">
        <f>K375+K399+K427</f>
        <v>21.6</v>
      </c>
      <c r="L374" s="56">
        <v>0</v>
      </c>
      <c r="M374" s="81">
        <f>SUM(G374:L374)</f>
        <v>62.846399999999996</v>
      </c>
      <c r="N374" s="59">
        <v>0</v>
      </c>
    </row>
    <row r="375" spans="1:14" ht="17">
      <c r="A375" s="3" t="s">
        <v>156</v>
      </c>
      <c r="B375" s="5" t="s">
        <v>216</v>
      </c>
      <c r="C375" s="9" t="s">
        <v>473</v>
      </c>
      <c r="D375" s="28">
        <v>0</v>
      </c>
      <c r="E375" s="28">
        <v>0</v>
      </c>
      <c r="F375" s="28"/>
      <c r="G375" s="28">
        <f>G382</f>
        <v>0</v>
      </c>
      <c r="H375" s="56">
        <v>0</v>
      </c>
      <c r="I375" s="28">
        <f>I382</f>
        <v>0</v>
      </c>
      <c r="J375" s="56">
        <v>0</v>
      </c>
      <c r="K375" s="28">
        <f>K382</f>
        <v>0</v>
      </c>
      <c r="L375" s="56">
        <v>0</v>
      </c>
      <c r="M375" s="61">
        <f>SUM(G375:L375)</f>
        <v>0</v>
      </c>
      <c r="N375" s="59">
        <v>0</v>
      </c>
    </row>
    <row r="376" spans="1:14" ht="34">
      <c r="A376" s="3" t="s">
        <v>217</v>
      </c>
      <c r="B376" s="1" t="s">
        <v>2</v>
      </c>
      <c r="C376" s="9" t="s">
        <v>473</v>
      </c>
      <c r="D376" s="61">
        <v>0</v>
      </c>
      <c r="E376" s="61">
        <v>0</v>
      </c>
      <c r="F376" s="61"/>
      <c r="G376" s="61">
        <v>0</v>
      </c>
      <c r="H376" s="61">
        <v>0</v>
      </c>
      <c r="I376" s="61">
        <v>0</v>
      </c>
      <c r="J376" s="61">
        <v>0</v>
      </c>
      <c r="K376" s="61">
        <v>0</v>
      </c>
      <c r="L376" s="61">
        <v>0</v>
      </c>
      <c r="M376" s="61">
        <v>0</v>
      </c>
      <c r="N376" s="62">
        <v>0</v>
      </c>
    </row>
    <row r="377" spans="1:14" ht="17">
      <c r="A377" s="3" t="s">
        <v>311</v>
      </c>
      <c r="B377" s="6" t="s">
        <v>609</v>
      </c>
      <c r="C377" s="9" t="s">
        <v>473</v>
      </c>
      <c r="D377" s="61">
        <v>0</v>
      </c>
      <c r="E377" s="61">
        <v>0</v>
      </c>
      <c r="F377" s="61"/>
      <c r="G377" s="61">
        <v>0</v>
      </c>
      <c r="H377" s="61">
        <v>0</v>
      </c>
      <c r="I377" s="61">
        <v>0</v>
      </c>
      <c r="J377" s="61">
        <v>0</v>
      </c>
      <c r="K377" s="61">
        <v>0</v>
      </c>
      <c r="L377" s="61">
        <v>0</v>
      </c>
      <c r="M377" s="61">
        <v>0</v>
      </c>
      <c r="N377" s="62">
        <v>0</v>
      </c>
    </row>
    <row r="378" spans="1:14" ht="34">
      <c r="A378" s="3" t="s">
        <v>649</v>
      </c>
      <c r="B378" s="12" t="s">
        <v>626</v>
      </c>
      <c r="C378" s="9" t="s">
        <v>473</v>
      </c>
      <c r="D378" s="61">
        <v>0</v>
      </c>
      <c r="E378" s="61">
        <v>0</v>
      </c>
      <c r="F378" s="61"/>
      <c r="G378" s="61">
        <v>0</v>
      </c>
      <c r="H378" s="61">
        <v>0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2">
        <v>0</v>
      </c>
    </row>
    <row r="379" spans="1:14" ht="34">
      <c r="A379" s="3" t="s">
        <v>650</v>
      </c>
      <c r="B379" s="12" t="s">
        <v>627</v>
      </c>
      <c r="C379" s="9" t="s">
        <v>473</v>
      </c>
      <c r="D379" s="61">
        <v>0</v>
      </c>
      <c r="E379" s="61">
        <v>0</v>
      </c>
      <c r="F379" s="61"/>
      <c r="G379" s="61">
        <v>0</v>
      </c>
      <c r="H379" s="61">
        <v>0</v>
      </c>
      <c r="I379" s="61">
        <v>0</v>
      </c>
      <c r="J379" s="61">
        <v>0</v>
      </c>
      <c r="K379" s="61">
        <v>0</v>
      </c>
      <c r="L379" s="61">
        <v>0</v>
      </c>
      <c r="M379" s="61">
        <v>0</v>
      </c>
      <c r="N379" s="62">
        <v>0</v>
      </c>
    </row>
    <row r="380" spans="1:14" ht="34">
      <c r="A380" s="3" t="s">
        <v>3</v>
      </c>
      <c r="B380" s="12" t="s">
        <v>612</v>
      </c>
      <c r="C380" s="9" t="s">
        <v>473</v>
      </c>
      <c r="D380" s="61">
        <v>0</v>
      </c>
      <c r="E380" s="61">
        <v>0</v>
      </c>
      <c r="F380" s="61"/>
      <c r="G380" s="61">
        <v>0</v>
      </c>
      <c r="H380" s="61">
        <v>0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2">
        <v>0</v>
      </c>
    </row>
    <row r="381" spans="1:14" ht="17">
      <c r="A381" s="3" t="s">
        <v>312</v>
      </c>
      <c r="B381" s="6" t="s">
        <v>111</v>
      </c>
      <c r="C381" s="9" t="s">
        <v>473</v>
      </c>
      <c r="D381" s="61">
        <v>0</v>
      </c>
      <c r="E381" s="61">
        <v>0</v>
      </c>
      <c r="F381" s="61"/>
      <c r="G381" s="61">
        <v>0</v>
      </c>
      <c r="H381" s="61">
        <v>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2">
        <v>0</v>
      </c>
    </row>
    <row r="382" spans="1:14" ht="17">
      <c r="A382" s="3" t="s">
        <v>313</v>
      </c>
      <c r="B382" s="6" t="s">
        <v>610</v>
      </c>
      <c r="C382" s="9" t="s">
        <v>473</v>
      </c>
      <c r="D382" s="28">
        <v>0</v>
      </c>
      <c r="E382" s="28">
        <v>0</v>
      </c>
      <c r="F382" s="28"/>
      <c r="G382" s="61">
        <v>0</v>
      </c>
      <c r="H382" s="28">
        <v>0</v>
      </c>
      <c r="I382" s="61">
        <v>0</v>
      </c>
      <c r="J382" s="28">
        <v>0</v>
      </c>
      <c r="K382" s="61">
        <v>0</v>
      </c>
      <c r="L382" s="28">
        <v>0</v>
      </c>
      <c r="M382" s="61">
        <f>SUM(G382:L382)</f>
        <v>0</v>
      </c>
      <c r="N382" s="47"/>
    </row>
    <row r="383" spans="1:14" ht="17">
      <c r="A383" s="3" t="s">
        <v>314</v>
      </c>
      <c r="B383" s="6" t="s">
        <v>103</v>
      </c>
      <c r="C383" s="9" t="s">
        <v>473</v>
      </c>
      <c r="D383" s="61">
        <v>0</v>
      </c>
      <c r="E383" s="61">
        <v>0</v>
      </c>
      <c r="F383" s="61"/>
      <c r="G383" s="61">
        <v>0</v>
      </c>
      <c r="H383" s="61">
        <v>0</v>
      </c>
      <c r="I383" s="61">
        <v>0</v>
      </c>
      <c r="J383" s="61">
        <v>0</v>
      </c>
      <c r="K383" s="61">
        <v>0</v>
      </c>
      <c r="L383" s="61">
        <v>0</v>
      </c>
      <c r="M383" s="61">
        <v>0</v>
      </c>
      <c r="N383" s="62">
        <v>0</v>
      </c>
    </row>
    <row r="384" spans="1:14" ht="17">
      <c r="A384" s="3" t="s">
        <v>315</v>
      </c>
      <c r="B384" s="6" t="s">
        <v>220</v>
      </c>
      <c r="C384" s="9" t="s">
        <v>473</v>
      </c>
      <c r="D384" s="61">
        <v>0</v>
      </c>
      <c r="E384" s="61">
        <v>0</v>
      </c>
      <c r="F384" s="61"/>
      <c r="G384" s="61">
        <v>0</v>
      </c>
      <c r="H384" s="61">
        <v>0</v>
      </c>
      <c r="I384" s="61">
        <v>0</v>
      </c>
      <c r="J384" s="61">
        <v>0</v>
      </c>
      <c r="K384" s="61">
        <v>0</v>
      </c>
      <c r="L384" s="61">
        <v>0</v>
      </c>
      <c r="M384" s="61">
        <v>0</v>
      </c>
      <c r="N384" s="62">
        <v>0</v>
      </c>
    </row>
    <row r="385" spans="1:14" ht="34">
      <c r="A385" s="3" t="s">
        <v>4</v>
      </c>
      <c r="B385" s="12" t="s">
        <v>1</v>
      </c>
      <c r="C385" s="9" t="s">
        <v>473</v>
      </c>
      <c r="D385" s="61">
        <v>0</v>
      </c>
      <c r="E385" s="61">
        <v>0</v>
      </c>
      <c r="F385" s="61"/>
      <c r="G385" s="61">
        <v>0</v>
      </c>
      <c r="H385" s="61">
        <v>0</v>
      </c>
      <c r="I385" s="61">
        <v>0</v>
      </c>
      <c r="J385" s="61">
        <v>0</v>
      </c>
      <c r="K385" s="61">
        <v>0</v>
      </c>
      <c r="L385" s="61">
        <v>0</v>
      </c>
      <c r="M385" s="61">
        <v>0</v>
      </c>
      <c r="N385" s="62">
        <v>0</v>
      </c>
    </row>
    <row r="386" spans="1:14" ht="17">
      <c r="A386" s="3" t="s">
        <v>5</v>
      </c>
      <c r="B386" s="12" t="s">
        <v>52</v>
      </c>
      <c r="C386" s="9" t="s">
        <v>473</v>
      </c>
      <c r="D386" s="61">
        <v>0</v>
      </c>
      <c r="E386" s="61">
        <v>0</v>
      </c>
      <c r="F386" s="61"/>
      <c r="G386" s="61">
        <v>0</v>
      </c>
      <c r="H386" s="61">
        <v>0</v>
      </c>
      <c r="I386" s="61">
        <v>0</v>
      </c>
      <c r="J386" s="61">
        <v>0</v>
      </c>
      <c r="K386" s="61">
        <v>0</v>
      </c>
      <c r="L386" s="61">
        <v>0</v>
      </c>
      <c r="M386" s="61">
        <v>0</v>
      </c>
      <c r="N386" s="62">
        <v>0</v>
      </c>
    </row>
    <row r="387" spans="1:14" ht="17">
      <c r="A387" s="3" t="s">
        <v>6</v>
      </c>
      <c r="B387" s="12" t="s">
        <v>455</v>
      </c>
      <c r="C387" s="9" t="s">
        <v>473</v>
      </c>
      <c r="D387" s="61">
        <v>0</v>
      </c>
      <c r="E387" s="61">
        <v>0</v>
      </c>
      <c r="F387" s="61"/>
      <c r="G387" s="61">
        <v>0</v>
      </c>
      <c r="H387" s="61">
        <v>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2">
        <v>0</v>
      </c>
    </row>
    <row r="388" spans="1:14" ht="17">
      <c r="A388" s="3" t="s">
        <v>7</v>
      </c>
      <c r="B388" s="12" t="s">
        <v>52</v>
      </c>
      <c r="C388" s="9" t="s">
        <v>473</v>
      </c>
      <c r="D388" s="61">
        <v>0</v>
      </c>
      <c r="E388" s="61">
        <v>0</v>
      </c>
      <c r="F388" s="61"/>
      <c r="G388" s="61">
        <v>0</v>
      </c>
      <c r="H388" s="61">
        <v>0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2">
        <v>0</v>
      </c>
    </row>
    <row r="389" spans="1:14" ht="17">
      <c r="A389" s="3" t="s">
        <v>316</v>
      </c>
      <c r="B389" s="6" t="s">
        <v>611</v>
      </c>
      <c r="C389" s="9" t="s">
        <v>473</v>
      </c>
      <c r="D389" s="61">
        <v>0</v>
      </c>
      <c r="E389" s="61">
        <v>0</v>
      </c>
      <c r="F389" s="61"/>
      <c r="G389" s="61">
        <v>0</v>
      </c>
      <c r="H389" s="61">
        <v>0</v>
      </c>
      <c r="I389" s="61">
        <v>0</v>
      </c>
      <c r="J389" s="61">
        <v>0</v>
      </c>
      <c r="K389" s="61">
        <v>0</v>
      </c>
      <c r="L389" s="61">
        <v>0</v>
      </c>
      <c r="M389" s="61">
        <v>0</v>
      </c>
      <c r="N389" s="62">
        <v>0</v>
      </c>
    </row>
    <row r="390" spans="1:14" ht="17">
      <c r="A390" s="3" t="s">
        <v>340</v>
      </c>
      <c r="B390" s="6" t="s">
        <v>108</v>
      </c>
      <c r="C390" s="9" t="s">
        <v>473</v>
      </c>
      <c r="D390" s="61">
        <v>0</v>
      </c>
      <c r="E390" s="61">
        <v>0</v>
      </c>
      <c r="F390" s="61"/>
      <c r="G390" s="61">
        <v>0</v>
      </c>
      <c r="H390" s="61">
        <v>0</v>
      </c>
      <c r="I390" s="61">
        <v>0</v>
      </c>
      <c r="J390" s="61">
        <v>0</v>
      </c>
      <c r="K390" s="61">
        <v>0</v>
      </c>
      <c r="L390" s="61">
        <v>0</v>
      </c>
      <c r="M390" s="61">
        <v>0</v>
      </c>
      <c r="N390" s="62">
        <v>0</v>
      </c>
    </row>
    <row r="391" spans="1:14" ht="34">
      <c r="A391" s="3" t="s">
        <v>638</v>
      </c>
      <c r="B391" s="6" t="s">
        <v>93</v>
      </c>
      <c r="C391" s="9" t="s">
        <v>473</v>
      </c>
      <c r="D391" s="61">
        <v>0</v>
      </c>
      <c r="E391" s="61">
        <v>0</v>
      </c>
      <c r="F391" s="61"/>
      <c r="G391" s="61">
        <v>0</v>
      </c>
      <c r="H391" s="61">
        <v>0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2">
        <v>0</v>
      </c>
    </row>
    <row r="392" spans="1:14" ht="18" customHeight="1">
      <c r="A392" s="3" t="s">
        <v>8</v>
      </c>
      <c r="B392" s="12" t="s">
        <v>367</v>
      </c>
      <c r="C392" s="9" t="s">
        <v>473</v>
      </c>
      <c r="D392" s="61">
        <v>0</v>
      </c>
      <c r="E392" s="61">
        <v>0</v>
      </c>
      <c r="F392" s="61"/>
      <c r="G392" s="61">
        <v>0</v>
      </c>
      <c r="H392" s="61">
        <v>0</v>
      </c>
      <c r="I392" s="61">
        <v>0</v>
      </c>
      <c r="J392" s="61">
        <v>0</v>
      </c>
      <c r="K392" s="61">
        <v>0</v>
      </c>
      <c r="L392" s="61">
        <v>0</v>
      </c>
      <c r="M392" s="61">
        <v>0</v>
      </c>
      <c r="N392" s="62">
        <v>0</v>
      </c>
    </row>
    <row r="393" spans="1:14" ht="18" customHeight="1">
      <c r="A393" s="3" t="s">
        <v>9</v>
      </c>
      <c r="B393" s="29" t="s">
        <v>355</v>
      </c>
      <c r="C393" s="9" t="s">
        <v>473</v>
      </c>
      <c r="D393" s="61">
        <v>0</v>
      </c>
      <c r="E393" s="61">
        <v>0</v>
      </c>
      <c r="F393" s="61"/>
      <c r="G393" s="61">
        <v>0</v>
      </c>
      <c r="H393" s="61">
        <v>0</v>
      </c>
      <c r="I393" s="61">
        <v>0</v>
      </c>
      <c r="J393" s="61">
        <v>0</v>
      </c>
      <c r="K393" s="61">
        <v>0</v>
      </c>
      <c r="L393" s="61">
        <v>0</v>
      </c>
      <c r="M393" s="61">
        <v>0</v>
      </c>
      <c r="N393" s="62">
        <v>0</v>
      </c>
    </row>
    <row r="394" spans="1:14" ht="34">
      <c r="A394" s="3" t="s">
        <v>218</v>
      </c>
      <c r="B394" s="1" t="s">
        <v>48</v>
      </c>
      <c r="C394" s="9" t="s">
        <v>473</v>
      </c>
      <c r="D394" s="61">
        <v>0</v>
      </c>
      <c r="E394" s="61">
        <v>0</v>
      </c>
      <c r="F394" s="61"/>
      <c r="G394" s="61">
        <v>0</v>
      </c>
      <c r="H394" s="61">
        <v>0</v>
      </c>
      <c r="I394" s="61">
        <v>0</v>
      </c>
      <c r="J394" s="61">
        <v>0</v>
      </c>
      <c r="K394" s="61">
        <v>0</v>
      </c>
      <c r="L394" s="61">
        <v>0</v>
      </c>
      <c r="M394" s="61">
        <v>0</v>
      </c>
      <c r="N394" s="62">
        <v>0</v>
      </c>
    </row>
    <row r="395" spans="1:14" ht="34">
      <c r="A395" s="3" t="s">
        <v>10</v>
      </c>
      <c r="B395" s="6" t="s">
        <v>626</v>
      </c>
      <c r="C395" s="9" t="s">
        <v>473</v>
      </c>
      <c r="D395" s="61">
        <v>0</v>
      </c>
      <c r="E395" s="61">
        <v>0</v>
      </c>
      <c r="F395" s="61"/>
      <c r="G395" s="61">
        <v>0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61">
        <v>0</v>
      </c>
      <c r="N395" s="62">
        <v>0</v>
      </c>
    </row>
    <row r="396" spans="1:14" ht="34">
      <c r="A396" s="3" t="s">
        <v>11</v>
      </c>
      <c r="B396" s="6" t="s">
        <v>627</v>
      </c>
      <c r="C396" s="9" t="s">
        <v>473</v>
      </c>
      <c r="D396" s="61">
        <v>0</v>
      </c>
      <c r="E396" s="61">
        <v>0</v>
      </c>
      <c r="F396" s="61"/>
      <c r="G396" s="61">
        <v>0</v>
      </c>
      <c r="H396" s="61">
        <v>0</v>
      </c>
      <c r="I396" s="61">
        <v>0</v>
      </c>
      <c r="J396" s="61">
        <v>0</v>
      </c>
      <c r="K396" s="61">
        <v>0</v>
      </c>
      <c r="L396" s="61">
        <v>0</v>
      </c>
      <c r="M396" s="61">
        <v>0</v>
      </c>
      <c r="N396" s="62">
        <v>0</v>
      </c>
    </row>
    <row r="397" spans="1:14" ht="34">
      <c r="A397" s="3" t="s">
        <v>12</v>
      </c>
      <c r="B397" s="6" t="s">
        <v>612</v>
      </c>
      <c r="C397" s="9" t="s">
        <v>473</v>
      </c>
      <c r="D397" s="61">
        <v>0</v>
      </c>
      <c r="E397" s="61">
        <v>0</v>
      </c>
      <c r="F397" s="61"/>
      <c r="G397" s="61">
        <v>0</v>
      </c>
      <c r="H397" s="61">
        <v>0</v>
      </c>
      <c r="I397" s="61">
        <v>0</v>
      </c>
      <c r="J397" s="61">
        <v>0</v>
      </c>
      <c r="K397" s="61">
        <v>0</v>
      </c>
      <c r="L397" s="61">
        <v>0</v>
      </c>
      <c r="M397" s="61">
        <v>0</v>
      </c>
      <c r="N397" s="62">
        <v>0</v>
      </c>
    </row>
    <row r="398" spans="1:14" ht="17">
      <c r="A398" s="3" t="s">
        <v>219</v>
      </c>
      <c r="B398" s="1" t="s">
        <v>233</v>
      </c>
      <c r="C398" s="9" t="s">
        <v>473</v>
      </c>
      <c r="D398" s="61">
        <v>0</v>
      </c>
      <c r="E398" s="61">
        <v>0</v>
      </c>
      <c r="F398" s="61"/>
      <c r="G398" s="61">
        <v>0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61">
        <v>0</v>
      </c>
      <c r="N398" s="62">
        <v>0</v>
      </c>
    </row>
    <row r="399" spans="1:14" ht="17">
      <c r="A399" s="3" t="s">
        <v>157</v>
      </c>
      <c r="B399" s="5" t="s">
        <v>94</v>
      </c>
      <c r="C399" s="9" t="s">
        <v>473</v>
      </c>
      <c r="D399" s="28">
        <v>0</v>
      </c>
      <c r="E399" s="28">
        <v>0</v>
      </c>
      <c r="F399" s="28"/>
      <c r="G399" s="28">
        <f>G400</f>
        <v>17.57</v>
      </c>
      <c r="H399" s="61">
        <v>0</v>
      </c>
      <c r="I399" s="28">
        <f>I400</f>
        <v>16.802</v>
      </c>
      <c r="J399" s="61">
        <v>0</v>
      </c>
      <c r="K399" s="28">
        <f>K400</f>
        <v>18</v>
      </c>
      <c r="L399" s="61">
        <v>0</v>
      </c>
      <c r="M399" s="61">
        <f>SUM(G399:L399)</f>
        <v>52.372</v>
      </c>
      <c r="N399" s="59">
        <v>0</v>
      </c>
    </row>
    <row r="400" spans="1:14" ht="17">
      <c r="A400" s="3" t="s">
        <v>221</v>
      </c>
      <c r="B400" s="1" t="s">
        <v>95</v>
      </c>
      <c r="C400" s="9" t="s">
        <v>473</v>
      </c>
      <c r="D400" s="28">
        <v>0</v>
      </c>
      <c r="E400" s="28">
        <v>0</v>
      </c>
      <c r="F400" s="28"/>
      <c r="G400" s="28">
        <f>G406</f>
        <v>17.57</v>
      </c>
      <c r="H400" s="61">
        <v>0</v>
      </c>
      <c r="I400" s="28">
        <f>I406</f>
        <v>16.802</v>
      </c>
      <c r="J400" s="61">
        <v>0</v>
      </c>
      <c r="K400" s="28">
        <f>K406</f>
        <v>18</v>
      </c>
      <c r="L400" s="61">
        <v>0</v>
      </c>
      <c r="M400" s="61">
        <f>SUM(G400:L400)</f>
        <v>52.372</v>
      </c>
      <c r="N400" s="59">
        <v>0</v>
      </c>
    </row>
    <row r="401" spans="1:14" ht="17">
      <c r="A401" s="3" t="s">
        <v>317</v>
      </c>
      <c r="B401" s="6" t="s">
        <v>469</v>
      </c>
      <c r="C401" s="9" t="s">
        <v>473</v>
      </c>
      <c r="D401" s="61">
        <v>0</v>
      </c>
      <c r="E401" s="61">
        <v>0</v>
      </c>
      <c r="F401" s="61"/>
      <c r="G401" s="61">
        <v>0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61">
        <v>0</v>
      </c>
      <c r="N401" s="62">
        <v>0</v>
      </c>
    </row>
    <row r="402" spans="1:14" ht="34">
      <c r="A402" s="3" t="s">
        <v>651</v>
      </c>
      <c r="B402" s="6" t="s">
        <v>626</v>
      </c>
      <c r="C402" s="9" t="s">
        <v>473</v>
      </c>
      <c r="D402" s="61">
        <v>0</v>
      </c>
      <c r="E402" s="61">
        <v>0</v>
      </c>
      <c r="F402" s="61"/>
      <c r="G402" s="61">
        <v>0</v>
      </c>
      <c r="H402" s="61">
        <v>0</v>
      </c>
      <c r="I402" s="61">
        <v>0</v>
      </c>
      <c r="J402" s="61">
        <v>0</v>
      </c>
      <c r="K402" s="61">
        <v>0</v>
      </c>
      <c r="L402" s="61">
        <v>0</v>
      </c>
      <c r="M402" s="61">
        <v>0</v>
      </c>
      <c r="N402" s="62">
        <v>0</v>
      </c>
    </row>
    <row r="403" spans="1:14" ht="34">
      <c r="A403" s="3" t="s">
        <v>652</v>
      </c>
      <c r="B403" s="6" t="s">
        <v>627</v>
      </c>
      <c r="C403" s="9" t="s">
        <v>473</v>
      </c>
      <c r="D403" s="61">
        <v>0</v>
      </c>
      <c r="E403" s="61">
        <v>0</v>
      </c>
      <c r="F403" s="61"/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1">
        <v>0</v>
      </c>
      <c r="M403" s="61">
        <v>0</v>
      </c>
      <c r="N403" s="62">
        <v>0</v>
      </c>
    </row>
    <row r="404" spans="1:14" ht="34">
      <c r="A404" s="3" t="s">
        <v>13</v>
      </c>
      <c r="B404" s="6" t="s">
        <v>612</v>
      </c>
      <c r="C404" s="9" t="s">
        <v>473</v>
      </c>
      <c r="D404" s="61">
        <v>0</v>
      </c>
      <c r="E404" s="61">
        <v>0</v>
      </c>
      <c r="F404" s="61"/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61">
        <v>0</v>
      </c>
      <c r="N404" s="62">
        <v>0</v>
      </c>
    </row>
    <row r="405" spans="1:14" ht="17">
      <c r="A405" s="3" t="s">
        <v>318</v>
      </c>
      <c r="B405" s="6" t="s">
        <v>107</v>
      </c>
      <c r="C405" s="9" t="s">
        <v>473</v>
      </c>
      <c r="D405" s="61">
        <v>0</v>
      </c>
      <c r="E405" s="61">
        <v>0</v>
      </c>
      <c r="F405" s="61"/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2">
        <v>0</v>
      </c>
    </row>
    <row r="406" spans="1:14" ht="17">
      <c r="A406" s="3" t="s">
        <v>319</v>
      </c>
      <c r="B406" s="6" t="s">
        <v>470</v>
      </c>
      <c r="C406" s="9" t="s">
        <v>473</v>
      </c>
      <c r="D406" s="28">
        <v>0</v>
      </c>
      <c r="E406" s="28">
        <v>0</v>
      </c>
      <c r="F406" s="28"/>
      <c r="G406" s="28">
        <v>17.57</v>
      </c>
      <c r="H406" s="56">
        <v>0</v>
      </c>
      <c r="I406" s="28">
        <v>16.802</v>
      </c>
      <c r="J406" s="56">
        <v>0</v>
      </c>
      <c r="K406" s="28">
        <v>18</v>
      </c>
      <c r="L406" s="56">
        <v>0</v>
      </c>
      <c r="M406" s="61">
        <f>SUM(G406:L406)</f>
        <v>52.372</v>
      </c>
      <c r="N406" s="59">
        <v>0</v>
      </c>
    </row>
    <row r="407" spans="1:14" ht="17">
      <c r="A407" s="3" t="s">
        <v>320</v>
      </c>
      <c r="B407" s="6" t="s">
        <v>101</v>
      </c>
      <c r="C407" s="9" t="s">
        <v>473</v>
      </c>
      <c r="D407" s="61">
        <v>0</v>
      </c>
      <c r="E407" s="61">
        <v>0</v>
      </c>
      <c r="F407" s="61"/>
      <c r="G407" s="61">
        <v>0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61">
        <v>0</v>
      </c>
      <c r="N407" s="62">
        <v>0</v>
      </c>
    </row>
    <row r="408" spans="1:14" ht="17">
      <c r="A408" s="3" t="s">
        <v>321</v>
      </c>
      <c r="B408" s="6" t="s">
        <v>472</v>
      </c>
      <c r="C408" s="9" t="s">
        <v>473</v>
      </c>
      <c r="D408" s="61">
        <v>0</v>
      </c>
      <c r="E408" s="61">
        <v>0</v>
      </c>
      <c r="F408" s="61"/>
      <c r="G408" s="61">
        <v>0</v>
      </c>
      <c r="H408" s="61">
        <v>0</v>
      </c>
      <c r="I408" s="61">
        <v>0</v>
      </c>
      <c r="J408" s="61">
        <v>0</v>
      </c>
      <c r="K408" s="61">
        <v>0</v>
      </c>
      <c r="L408" s="61">
        <v>0</v>
      </c>
      <c r="M408" s="61">
        <v>0</v>
      </c>
      <c r="N408" s="62">
        <v>0</v>
      </c>
    </row>
    <row r="409" spans="1:14" ht="17">
      <c r="A409" s="3" t="s">
        <v>322</v>
      </c>
      <c r="B409" s="6" t="s">
        <v>108</v>
      </c>
      <c r="C409" s="9" t="s">
        <v>473</v>
      </c>
      <c r="D409" s="61">
        <v>0</v>
      </c>
      <c r="E409" s="61">
        <v>0</v>
      </c>
      <c r="F409" s="61"/>
      <c r="G409" s="61">
        <v>0</v>
      </c>
      <c r="H409" s="61">
        <v>0</v>
      </c>
      <c r="I409" s="61">
        <v>0</v>
      </c>
      <c r="J409" s="61">
        <v>0</v>
      </c>
      <c r="K409" s="61">
        <v>0</v>
      </c>
      <c r="L409" s="61">
        <v>0</v>
      </c>
      <c r="M409" s="61">
        <v>0</v>
      </c>
      <c r="N409" s="62">
        <v>0</v>
      </c>
    </row>
    <row r="410" spans="1:14" ht="34">
      <c r="A410" s="3" t="s">
        <v>341</v>
      </c>
      <c r="B410" s="6" t="s">
        <v>83</v>
      </c>
      <c r="C410" s="9" t="s">
        <v>473</v>
      </c>
      <c r="D410" s="61">
        <v>0</v>
      </c>
      <c r="E410" s="61">
        <v>0</v>
      </c>
      <c r="F410" s="61"/>
      <c r="G410" s="61">
        <v>0</v>
      </c>
      <c r="H410" s="61">
        <v>0</v>
      </c>
      <c r="I410" s="61">
        <v>0</v>
      </c>
      <c r="J410" s="61">
        <v>0</v>
      </c>
      <c r="K410" s="61">
        <v>0</v>
      </c>
      <c r="L410" s="61">
        <v>0</v>
      </c>
      <c r="M410" s="61">
        <v>0</v>
      </c>
      <c r="N410" s="62">
        <v>0</v>
      </c>
    </row>
    <row r="411" spans="1:14" ht="17">
      <c r="A411" s="3" t="s">
        <v>14</v>
      </c>
      <c r="B411" s="12" t="s">
        <v>367</v>
      </c>
      <c r="C411" s="9" t="s">
        <v>473</v>
      </c>
      <c r="D411" s="61">
        <v>0</v>
      </c>
      <c r="E411" s="61">
        <v>0</v>
      </c>
      <c r="F411" s="61"/>
      <c r="G411" s="61">
        <v>0</v>
      </c>
      <c r="H411" s="61">
        <v>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2">
        <v>0</v>
      </c>
    </row>
    <row r="412" spans="1:14">
      <c r="A412" s="3" t="s">
        <v>15</v>
      </c>
      <c r="B412" s="29" t="s">
        <v>355</v>
      </c>
      <c r="C412" s="9" t="s">
        <v>473</v>
      </c>
      <c r="D412" s="61">
        <v>0</v>
      </c>
      <c r="E412" s="61">
        <v>0</v>
      </c>
      <c r="F412" s="61"/>
      <c r="G412" s="61">
        <v>0</v>
      </c>
      <c r="H412" s="61">
        <v>0</v>
      </c>
      <c r="I412" s="61">
        <v>0</v>
      </c>
      <c r="J412" s="61">
        <v>0</v>
      </c>
      <c r="K412" s="61">
        <v>0</v>
      </c>
      <c r="L412" s="61">
        <v>0</v>
      </c>
      <c r="M412" s="61">
        <v>0</v>
      </c>
      <c r="N412" s="62">
        <v>0</v>
      </c>
    </row>
    <row r="413" spans="1:14" ht="17">
      <c r="A413" s="3" t="s">
        <v>222</v>
      </c>
      <c r="B413" s="1" t="s">
        <v>49</v>
      </c>
      <c r="C413" s="9" t="s">
        <v>473</v>
      </c>
      <c r="D413" s="61">
        <v>0</v>
      </c>
      <c r="E413" s="61">
        <v>0</v>
      </c>
      <c r="F413" s="61"/>
      <c r="G413" s="61">
        <v>0</v>
      </c>
      <c r="H413" s="61">
        <v>0</v>
      </c>
      <c r="I413" s="61">
        <v>0</v>
      </c>
      <c r="J413" s="61">
        <v>0</v>
      </c>
      <c r="K413" s="61">
        <v>0</v>
      </c>
      <c r="L413" s="61">
        <v>0</v>
      </c>
      <c r="M413" s="61">
        <v>0</v>
      </c>
      <c r="N413" s="62">
        <v>0</v>
      </c>
    </row>
    <row r="414" spans="1:14" ht="17">
      <c r="A414" s="3" t="s">
        <v>223</v>
      </c>
      <c r="B414" s="1" t="s">
        <v>514</v>
      </c>
      <c r="C414" s="9" t="s">
        <v>473</v>
      </c>
      <c r="D414" s="61">
        <v>0</v>
      </c>
      <c r="E414" s="61">
        <v>0</v>
      </c>
      <c r="F414" s="61"/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1">
        <v>0</v>
      </c>
      <c r="M414" s="61">
        <v>0</v>
      </c>
      <c r="N414" s="62">
        <v>0</v>
      </c>
    </row>
    <row r="415" spans="1:14" ht="17">
      <c r="A415" s="3" t="s">
        <v>345</v>
      </c>
      <c r="B415" s="6" t="s">
        <v>469</v>
      </c>
      <c r="C415" s="9" t="s">
        <v>473</v>
      </c>
      <c r="D415" s="61">
        <v>0</v>
      </c>
      <c r="E415" s="61">
        <v>0</v>
      </c>
      <c r="F415" s="61"/>
      <c r="G415" s="61">
        <v>0</v>
      </c>
      <c r="H415" s="61">
        <v>0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2">
        <v>0</v>
      </c>
    </row>
    <row r="416" spans="1:14" ht="34">
      <c r="A416" s="3" t="s">
        <v>653</v>
      </c>
      <c r="B416" s="6" t="s">
        <v>626</v>
      </c>
      <c r="C416" s="9" t="s">
        <v>473</v>
      </c>
      <c r="D416" s="61">
        <v>0</v>
      </c>
      <c r="E416" s="61">
        <v>0</v>
      </c>
      <c r="F416" s="61"/>
      <c r="G416" s="61">
        <v>0</v>
      </c>
      <c r="H416" s="61">
        <v>0</v>
      </c>
      <c r="I416" s="61">
        <v>0</v>
      </c>
      <c r="J416" s="61">
        <v>0</v>
      </c>
      <c r="K416" s="61">
        <v>0</v>
      </c>
      <c r="L416" s="61">
        <v>0</v>
      </c>
      <c r="M416" s="61">
        <v>0</v>
      </c>
      <c r="N416" s="62">
        <v>0</v>
      </c>
    </row>
    <row r="417" spans="1:15" ht="34">
      <c r="A417" s="3" t="s">
        <v>654</v>
      </c>
      <c r="B417" s="6" t="s">
        <v>627</v>
      </c>
      <c r="C417" s="9" t="s">
        <v>473</v>
      </c>
      <c r="D417" s="61">
        <v>0</v>
      </c>
      <c r="E417" s="61">
        <v>0</v>
      </c>
      <c r="F417" s="61"/>
      <c r="G417" s="61">
        <v>0</v>
      </c>
      <c r="H417" s="61"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2">
        <v>0</v>
      </c>
    </row>
    <row r="418" spans="1:15" ht="34">
      <c r="A418" s="3" t="s">
        <v>16</v>
      </c>
      <c r="B418" s="6" t="s">
        <v>612</v>
      </c>
      <c r="C418" s="9" t="s">
        <v>473</v>
      </c>
      <c r="D418" s="61">
        <v>0</v>
      </c>
      <c r="E418" s="61">
        <v>0</v>
      </c>
      <c r="F418" s="61"/>
      <c r="G418" s="61">
        <v>0</v>
      </c>
      <c r="H418" s="61">
        <v>0</v>
      </c>
      <c r="I418" s="61">
        <v>0</v>
      </c>
      <c r="J418" s="61">
        <v>0</v>
      </c>
      <c r="K418" s="61">
        <v>0</v>
      </c>
      <c r="L418" s="61">
        <v>0</v>
      </c>
      <c r="M418" s="61">
        <v>0</v>
      </c>
      <c r="N418" s="62">
        <v>0</v>
      </c>
    </row>
    <row r="419" spans="1:15" ht="17">
      <c r="A419" s="3" t="s">
        <v>346</v>
      </c>
      <c r="B419" s="6" t="s">
        <v>107</v>
      </c>
      <c r="C419" s="9" t="s">
        <v>473</v>
      </c>
      <c r="D419" s="61">
        <v>0</v>
      </c>
      <c r="E419" s="61">
        <v>0</v>
      </c>
      <c r="F419" s="61"/>
      <c r="G419" s="61">
        <v>0</v>
      </c>
      <c r="H419" s="61">
        <v>0</v>
      </c>
      <c r="I419" s="61">
        <v>0</v>
      </c>
      <c r="J419" s="61">
        <v>0</v>
      </c>
      <c r="K419" s="61">
        <v>0</v>
      </c>
      <c r="L419" s="61">
        <v>0</v>
      </c>
      <c r="M419" s="61">
        <v>0</v>
      </c>
      <c r="N419" s="62">
        <v>0</v>
      </c>
    </row>
    <row r="420" spans="1:15" ht="17">
      <c r="A420" s="3" t="s">
        <v>347</v>
      </c>
      <c r="B420" s="6" t="s">
        <v>470</v>
      </c>
      <c r="C420" s="9" t="s">
        <v>473</v>
      </c>
      <c r="D420" s="61">
        <v>0</v>
      </c>
      <c r="E420" s="61">
        <v>0</v>
      </c>
      <c r="F420" s="61"/>
      <c r="G420" s="61">
        <v>0</v>
      </c>
      <c r="H420" s="61">
        <v>0</v>
      </c>
      <c r="I420" s="61">
        <v>0</v>
      </c>
      <c r="J420" s="61">
        <v>0</v>
      </c>
      <c r="K420" s="61">
        <v>0</v>
      </c>
      <c r="L420" s="61">
        <v>0</v>
      </c>
      <c r="M420" s="61">
        <v>0</v>
      </c>
      <c r="N420" s="62">
        <v>0</v>
      </c>
    </row>
    <row r="421" spans="1:15" ht="17">
      <c r="A421" s="3" t="s">
        <v>348</v>
      </c>
      <c r="B421" s="6" t="s">
        <v>101</v>
      </c>
      <c r="C421" s="9" t="s">
        <v>473</v>
      </c>
      <c r="D421" s="61">
        <v>0</v>
      </c>
      <c r="E421" s="61">
        <v>0</v>
      </c>
      <c r="F421" s="61"/>
      <c r="G421" s="61">
        <v>0</v>
      </c>
      <c r="H421" s="61">
        <v>0</v>
      </c>
      <c r="I421" s="61">
        <v>0</v>
      </c>
      <c r="J421" s="61">
        <v>0</v>
      </c>
      <c r="K421" s="61">
        <v>0</v>
      </c>
      <c r="L421" s="61">
        <v>0</v>
      </c>
      <c r="M421" s="61">
        <v>0</v>
      </c>
      <c r="N421" s="62">
        <v>0</v>
      </c>
    </row>
    <row r="422" spans="1:15" ht="17">
      <c r="A422" s="3" t="s">
        <v>349</v>
      </c>
      <c r="B422" s="6" t="s">
        <v>472</v>
      </c>
      <c r="C422" s="9" t="s">
        <v>473</v>
      </c>
      <c r="D422" s="61">
        <v>0</v>
      </c>
      <c r="E422" s="61">
        <v>0</v>
      </c>
      <c r="F422" s="61"/>
      <c r="G422" s="61">
        <v>0</v>
      </c>
      <c r="H422" s="61">
        <v>0</v>
      </c>
      <c r="I422" s="61">
        <v>0</v>
      </c>
      <c r="J422" s="61">
        <v>0</v>
      </c>
      <c r="K422" s="61">
        <v>0</v>
      </c>
      <c r="L422" s="61">
        <v>0</v>
      </c>
      <c r="M422" s="61">
        <v>0</v>
      </c>
      <c r="N422" s="62">
        <v>0</v>
      </c>
    </row>
    <row r="423" spans="1:15" ht="17">
      <c r="A423" s="3" t="s">
        <v>350</v>
      </c>
      <c r="B423" s="6" t="s">
        <v>108</v>
      </c>
      <c r="C423" s="9" t="s">
        <v>473</v>
      </c>
      <c r="D423" s="61">
        <v>0</v>
      </c>
      <c r="E423" s="61">
        <v>0</v>
      </c>
      <c r="F423" s="61"/>
      <c r="G423" s="61">
        <v>0</v>
      </c>
      <c r="H423" s="61">
        <v>0</v>
      </c>
      <c r="I423" s="61">
        <v>0</v>
      </c>
      <c r="J423" s="61">
        <v>0</v>
      </c>
      <c r="K423" s="61">
        <v>0</v>
      </c>
      <c r="L423" s="61">
        <v>0</v>
      </c>
      <c r="M423" s="61">
        <v>0</v>
      </c>
      <c r="N423" s="62">
        <v>0</v>
      </c>
    </row>
    <row r="424" spans="1:15" ht="34">
      <c r="A424" s="3" t="s">
        <v>351</v>
      </c>
      <c r="B424" s="6" t="s">
        <v>83</v>
      </c>
      <c r="C424" s="9" t="s">
        <v>473</v>
      </c>
      <c r="D424" s="61">
        <v>0</v>
      </c>
      <c r="E424" s="61">
        <v>0</v>
      </c>
      <c r="F424" s="61"/>
      <c r="G424" s="61">
        <v>0</v>
      </c>
      <c r="H424" s="61">
        <v>0</v>
      </c>
      <c r="I424" s="61">
        <v>0</v>
      </c>
      <c r="J424" s="61">
        <v>0</v>
      </c>
      <c r="K424" s="61">
        <v>0</v>
      </c>
      <c r="L424" s="61">
        <v>0</v>
      </c>
      <c r="M424" s="61">
        <v>0</v>
      </c>
      <c r="N424" s="62">
        <v>0</v>
      </c>
    </row>
    <row r="425" spans="1:15">
      <c r="A425" s="3" t="s">
        <v>17</v>
      </c>
      <c r="B425" s="29" t="s">
        <v>367</v>
      </c>
      <c r="C425" s="9" t="s">
        <v>473</v>
      </c>
      <c r="D425" s="61">
        <v>0</v>
      </c>
      <c r="E425" s="61">
        <v>0</v>
      </c>
      <c r="F425" s="61"/>
      <c r="G425" s="61">
        <v>0</v>
      </c>
      <c r="H425" s="61">
        <v>0</v>
      </c>
      <c r="I425" s="61">
        <v>0</v>
      </c>
      <c r="J425" s="61">
        <v>0</v>
      </c>
      <c r="K425" s="61">
        <v>0</v>
      </c>
      <c r="L425" s="61">
        <v>0</v>
      </c>
      <c r="M425" s="61">
        <v>0</v>
      </c>
      <c r="N425" s="62">
        <v>0</v>
      </c>
    </row>
    <row r="426" spans="1:15">
      <c r="A426" s="3" t="s">
        <v>18</v>
      </c>
      <c r="B426" s="29" t="s">
        <v>355</v>
      </c>
      <c r="C426" s="9" t="s">
        <v>473</v>
      </c>
      <c r="D426" s="61">
        <v>0</v>
      </c>
      <c r="E426" s="61">
        <v>0</v>
      </c>
      <c r="F426" s="61"/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1">
        <v>0</v>
      </c>
      <c r="M426" s="61">
        <v>0</v>
      </c>
      <c r="N426" s="62">
        <v>0</v>
      </c>
    </row>
    <row r="427" spans="1:15" ht="17">
      <c r="A427" s="3" t="s">
        <v>159</v>
      </c>
      <c r="B427" s="5" t="s">
        <v>19</v>
      </c>
      <c r="C427" s="9" t="s">
        <v>473</v>
      </c>
      <c r="D427" s="30">
        <v>0</v>
      </c>
      <c r="E427" s="30">
        <v>0</v>
      </c>
      <c r="F427" s="30"/>
      <c r="G427" s="30">
        <f>G406*0.2</f>
        <v>3.5140000000000002</v>
      </c>
      <c r="H427" s="30">
        <v>0</v>
      </c>
      <c r="I427" s="30">
        <f>I406*0.2</f>
        <v>3.3604000000000003</v>
      </c>
      <c r="J427" s="30">
        <v>0</v>
      </c>
      <c r="K427" s="30">
        <f>K406*0.2</f>
        <v>3.6</v>
      </c>
      <c r="L427" s="30">
        <v>0</v>
      </c>
      <c r="M427" s="61">
        <f>SUM(G427:L427)</f>
        <v>10.474400000000001</v>
      </c>
      <c r="N427" s="60">
        <v>0</v>
      </c>
    </row>
    <row r="428" spans="1:15" ht="17">
      <c r="A428" s="3" t="s">
        <v>176</v>
      </c>
      <c r="B428" s="5" t="s">
        <v>232</v>
      </c>
      <c r="C428" s="9" t="s">
        <v>473</v>
      </c>
      <c r="D428" s="61">
        <v>0</v>
      </c>
      <c r="E428" s="61">
        <v>0</v>
      </c>
      <c r="F428" s="61"/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2">
        <v>0</v>
      </c>
    </row>
    <row r="429" spans="1:15" ht="17">
      <c r="A429" s="3" t="s">
        <v>210</v>
      </c>
      <c r="B429" s="1" t="s">
        <v>639</v>
      </c>
      <c r="C429" s="9" t="s">
        <v>473</v>
      </c>
      <c r="D429" s="61">
        <v>0</v>
      </c>
      <c r="E429" s="61">
        <v>0</v>
      </c>
      <c r="F429" s="61"/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2">
        <v>0</v>
      </c>
      <c r="O429" s="55"/>
    </row>
    <row r="430" spans="1:15" ht="17">
      <c r="A430" s="3" t="s">
        <v>342</v>
      </c>
      <c r="B430" s="1" t="s">
        <v>343</v>
      </c>
      <c r="C430" s="9" t="s">
        <v>473</v>
      </c>
      <c r="D430" s="61">
        <v>0</v>
      </c>
      <c r="E430" s="61">
        <v>0</v>
      </c>
      <c r="F430" s="61"/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2">
        <v>0</v>
      </c>
      <c r="O430" s="70"/>
    </row>
    <row r="431" spans="1:15">
      <c r="A431" s="3" t="s">
        <v>158</v>
      </c>
      <c r="B431" s="2" t="s">
        <v>224</v>
      </c>
      <c r="C431" s="9" t="s">
        <v>473</v>
      </c>
      <c r="D431" s="61">
        <v>0</v>
      </c>
      <c r="E431" s="61">
        <v>0</v>
      </c>
      <c r="F431" s="61"/>
      <c r="G431" s="61">
        <v>0</v>
      </c>
      <c r="H431" s="61">
        <v>0</v>
      </c>
      <c r="I431" s="61">
        <v>0</v>
      </c>
      <c r="J431" s="61">
        <v>0</v>
      </c>
      <c r="K431" s="61">
        <v>0</v>
      </c>
      <c r="L431" s="61">
        <v>0</v>
      </c>
      <c r="M431" s="61">
        <f>SUM(G431:L431)</f>
        <v>0</v>
      </c>
      <c r="N431" s="62">
        <v>0</v>
      </c>
    </row>
    <row r="432" spans="1:15" ht="17">
      <c r="A432" s="3" t="s">
        <v>160</v>
      </c>
      <c r="B432" s="5" t="s">
        <v>225</v>
      </c>
      <c r="C432" s="9" t="s">
        <v>473</v>
      </c>
      <c r="D432" s="61">
        <v>0</v>
      </c>
      <c r="E432" s="61">
        <v>0</v>
      </c>
      <c r="F432" s="61"/>
      <c r="G432" s="61">
        <v>0</v>
      </c>
      <c r="H432" s="61">
        <v>0</v>
      </c>
      <c r="I432" s="61">
        <v>0</v>
      </c>
      <c r="J432" s="61">
        <v>0</v>
      </c>
      <c r="K432" s="61">
        <v>0</v>
      </c>
      <c r="L432" s="61">
        <v>0</v>
      </c>
      <c r="M432" s="61">
        <f>SUM(G432:L432)</f>
        <v>0</v>
      </c>
      <c r="N432" s="62">
        <v>0</v>
      </c>
    </row>
    <row r="433" spans="1:14" ht="17">
      <c r="A433" s="3" t="s">
        <v>161</v>
      </c>
      <c r="B433" s="5" t="s">
        <v>226</v>
      </c>
      <c r="C433" s="9" t="s">
        <v>473</v>
      </c>
      <c r="D433" s="61">
        <v>0</v>
      </c>
      <c r="E433" s="61">
        <v>0</v>
      </c>
      <c r="F433" s="61"/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2">
        <v>0</v>
      </c>
    </row>
    <row r="434" spans="1:14" ht="17">
      <c r="A434" s="3" t="s">
        <v>167</v>
      </c>
      <c r="B434" s="5" t="s">
        <v>138</v>
      </c>
      <c r="C434" s="9" t="s">
        <v>473</v>
      </c>
      <c r="D434" s="61">
        <v>0</v>
      </c>
      <c r="E434" s="61">
        <v>0</v>
      </c>
      <c r="F434" s="61"/>
      <c r="G434" s="61">
        <v>0</v>
      </c>
      <c r="H434" s="61">
        <v>0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2">
        <v>0</v>
      </c>
    </row>
    <row r="435" spans="1:14" ht="17">
      <c r="A435" s="3" t="s">
        <v>177</v>
      </c>
      <c r="B435" s="5" t="s">
        <v>227</v>
      </c>
      <c r="C435" s="9" t="s">
        <v>473</v>
      </c>
      <c r="D435" s="61">
        <v>0</v>
      </c>
      <c r="E435" s="61">
        <v>0</v>
      </c>
      <c r="F435" s="61"/>
      <c r="G435" s="61">
        <v>0</v>
      </c>
      <c r="H435" s="61">
        <v>0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2">
        <v>0</v>
      </c>
    </row>
    <row r="436" spans="1:14" ht="17">
      <c r="A436" s="3" t="s">
        <v>178</v>
      </c>
      <c r="B436" s="5" t="s">
        <v>228</v>
      </c>
      <c r="C436" s="9" t="s">
        <v>473</v>
      </c>
      <c r="D436" s="61">
        <v>0</v>
      </c>
      <c r="E436" s="61">
        <v>0</v>
      </c>
      <c r="F436" s="61"/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61">
        <f>SUM(G436:L436)</f>
        <v>0</v>
      </c>
      <c r="N436" s="62">
        <v>0</v>
      </c>
    </row>
    <row r="437" spans="1:14" ht="17">
      <c r="A437" s="3" t="s">
        <v>213</v>
      </c>
      <c r="B437" s="1" t="s">
        <v>344</v>
      </c>
      <c r="C437" s="9" t="s">
        <v>473</v>
      </c>
      <c r="D437" s="61">
        <v>0</v>
      </c>
      <c r="E437" s="61">
        <v>0</v>
      </c>
      <c r="F437" s="61"/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2">
        <v>0</v>
      </c>
    </row>
    <row r="438" spans="1:14" ht="17">
      <c r="A438" s="3" t="s">
        <v>464</v>
      </c>
      <c r="B438" s="6" t="s">
        <v>456</v>
      </c>
      <c r="C438" s="9" t="s">
        <v>473</v>
      </c>
      <c r="D438" s="61">
        <v>0</v>
      </c>
      <c r="E438" s="61">
        <v>0</v>
      </c>
      <c r="F438" s="61"/>
      <c r="G438" s="61">
        <v>0</v>
      </c>
      <c r="H438" s="61">
        <v>0</v>
      </c>
      <c r="I438" s="61">
        <v>0</v>
      </c>
      <c r="J438" s="61">
        <v>0</v>
      </c>
      <c r="K438" s="61">
        <v>0</v>
      </c>
      <c r="L438" s="61">
        <v>0</v>
      </c>
      <c r="M438" s="61">
        <v>0</v>
      </c>
      <c r="N438" s="62">
        <v>0</v>
      </c>
    </row>
    <row r="439" spans="1:14" ht="17">
      <c r="A439" s="3" t="s">
        <v>518</v>
      </c>
      <c r="B439" s="1" t="s">
        <v>463</v>
      </c>
      <c r="C439" s="9" t="s">
        <v>473</v>
      </c>
      <c r="D439" s="61">
        <v>0</v>
      </c>
      <c r="E439" s="61">
        <v>0</v>
      </c>
      <c r="F439" s="61"/>
      <c r="G439" s="61">
        <v>0</v>
      </c>
      <c r="H439" s="61">
        <v>0</v>
      </c>
      <c r="I439" s="61">
        <v>0</v>
      </c>
      <c r="J439" s="61">
        <v>0</v>
      </c>
      <c r="K439" s="61">
        <v>0</v>
      </c>
      <c r="L439" s="61">
        <v>0</v>
      </c>
      <c r="M439" s="61">
        <f>SUM(G439:L439)</f>
        <v>0</v>
      </c>
      <c r="N439" s="62">
        <v>0</v>
      </c>
    </row>
    <row r="440" spans="1:14" ht="34">
      <c r="A440" s="3" t="s">
        <v>519</v>
      </c>
      <c r="B440" s="6" t="s">
        <v>465</v>
      </c>
      <c r="C440" s="9" t="s">
        <v>473</v>
      </c>
      <c r="D440" s="61">
        <v>0</v>
      </c>
      <c r="E440" s="61">
        <v>0</v>
      </c>
      <c r="F440" s="61"/>
      <c r="G440" s="61">
        <v>0</v>
      </c>
      <c r="H440" s="61">
        <v>0</v>
      </c>
      <c r="I440" s="61">
        <v>0</v>
      </c>
      <c r="J440" s="61">
        <v>0</v>
      </c>
      <c r="K440" s="61">
        <v>0</v>
      </c>
      <c r="L440" s="61">
        <v>0</v>
      </c>
      <c r="M440" s="61">
        <v>0</v>
      </c>
      <c r="N440" s="62">
        <v>0</v>
      </c>
    </row>
    <row r="441" spans="1:14" ht="17">
      <c r="A441" s="3" t="s">
        <v>179</v>
      </c>
      <c r="B441" s="5" t="s">
        <v>229</v>
      </c>
      <c r="C441" s="9" t="s">
        <v>473</v>
      </c>
      <c r="D441" s="61">
        <v>0</v>
      </c>
      <c r="E441" s="61">
        <v>0</v>
      </c>
      <c r="F441" s="61"/>
      <c r="G441" s="61">
        <v>0</v>
      </c>
      <c r="H441" s="61">
        <v>0</v>
      </c>
      <c r="I441" s="61">
        <v>0</v>
      </c>
      <c r="J441" s="61">
        <v>0</v>
      </c>
      <c r="K441" s="61">
        <v>0</v>
      </c>
      <c r="L441" s="61">
        <v>0</v>
      </c>
      <c r="M441" s="61">
        <v>0</v>
      </c>
      <c r="N441" s="62">
        <v>0</v>
      </c>
    </row>
    <row r="442" spans="1:14" ht="18" thickBot="1">
      <c r="A442" s="8" t="s">
        <v>180</v>
      </c>
      <c r="B442" s="31" t="s">
        <v>230</v>
      </c>
      <c r="C442" s="25" t="s">
        <v>473</v>
      </c>
      <c r="D442" s="61">
        <v>0</v>
      </c>
      <c r="E442" s="61">
        <v>0</v>
      </c>
      <c r="F442" s="61"/>
      <c r="G442" s="61">
        <v>0</v>
      </c>
      <c r="H442" s="61">
        <v>0</v>
      </c>
      <c r="I442" s="61">
        <v>0</v>
      </c>
      <c r="J442" s="61">
        <v>0</v>
      </c>
      <c r="K442" s="61">
        <v>0</v>
      </c>
      <c r="L442" s="61">
        <v>0</v>
      </c>
      <c r="M442" s="61">
        <v>0</v>
      </c>
      <c r="N442" s="62">
        <v>0</v>
      </c>
    </row>
    <row r="443" spans="1:14" ht="17">
      <c r="A443" s="39" t="s">
        <v>163</v>
      </c>
      <c r="B443" s="40" t="s">
        <v>592</v>
      </c>
      <c r="C443" s="32" t="s">
        <v>231</v>
      </c>
      <c r="D443" s="169"/>
      <c r="E443" s="80"/>
      <c r="F443" s="33"/>
      <c r="G443" s="33"/>
      <c r="H443" s="33"/>
      <c r="I443" s="33"/>
      <c r="J443" s="33"/>
      <c r="K443" s="33"/>
      <c r="L443" s="33"/>
      <c r="M443" s="33"/>
      <c r="N443" s="34"/>
    </row>
    <row r="444" spans="1:14" ht="51">
      <c r="A444" s="13" t="s">
        <v>556</v>
      </c>
      <c r="B444" s="5" t="s">
        <v>560</v>
      </c>
      <c r="C444" s="25" t="s">
        <v>473</v>
      </c>
      <c r="D444" s="61">
        <v>0</v>
      </c>
      <c r="E444" s="61">
        <v>0</v>
      </c>
      <c r="F444" s="61"/>
      <c r="G444" s="61">
        <v>0</v>
      </c>
      <c r="H444" s="61">
        <v>0</v>
      </c>
      <c r="I444" s="61">
        <v>0</v>
      </c>
      <c r="J444" s="61">
        <v>0</v>
      </c>
      <c r="K444" s="61">
        <v>0</v>
      </c>
      <c r="L444" s="61">
        <v>0</v>
      </c>
      <c r="M444" s="61">
        <v>0</v>
      </c>
      <c r="N444" s="62">
        <v>0</v>
      </c>
    </row>
    <row r="445" spans="1:14" ht="17">
      <c r="A445" s="13" t="s">
        <v>557</v>
      </c>
      <c r="B445" s="1" t="s">
        <v>640</v>
      </c>
      <c r="C445" s="25" t="s">
        <v>473</v>
      </c>
      <c r="D445" s="61">
        <v>0</v>
      </c>
      <c r="E445" s="61">
        <v>0</v>
      </c>
      <c r="F445" s="61"/>
      <c r="G445" s="61">
        <v>0</v>
      </c>
      <c r="H445" s="61">
        <v>0</v>
      </c>
      <c r="I445" s="61">
        <v>0</v>
      </c>
      <c r="J445" s="61">
        <v>0</v>
      </c>
      <c r="K445" s="61">
        <v>0</v>
      </c>
      <c r="L445" s="61">
        <v>0</v>
      </c>
      <c r="M445" s="61">
        <v>0</v>
      </c>
      <c r="N445" s="62">
        <v>0</v>
      </c>
    </row>
    <row r="446" spans="1:14" ht="17">
      <c r="A446" s="13" t="s">
        <v>558</v>
      </c>
      <c r="B446" s="1" t="s">
        <v>608</v>
      </c>
      <c r="C446" s="25" t="s">
        <v>473</v>
      </c>
      <c r="D446" s="61">
        <v>0</v>
      </c>
      <c r="E446" s="61">
        <v>0</v>
      </c>
      <c r="F446" s="61"/>
      <c r="G446" s="61">
        <v>0</v>
      </c>
      <c r="H446" s="61">
        <v>0</v>
      </c>
      <c r="I446" s="61">
        <v>0</v>
      </c>
      <c r="J446" s="61">
        <v>0</v>
      </c>
      <c r="K446" s="61">
        <v>0</v>
      </c>
      <c r="L446" s="61">
        <v>0</v>
      </c>
      <c r="M446" s="61">
        <v>0</v>
      </c>
      <c r="N446" s="62">
        <v>0</v>
      </c>
    </row>
    <row r="447" spans="1:14" ht="17">
      <c r="A447" s="13" t="s">
        <v>559</v>
      </c>
      <c r="B447" s="1" t="s">
        <v>555</v>
      </c>
      <c r="C447" s="25" t="s">
        <v>473</v>
      </c>
      <c r="D447" s="61">
        <v>0</v>
      </c>
      <c r="E447" s="61">
        <v>0</v>
      </c>
      <c r="F447" s="61"/>
      <c r="G447" s="61">
        <v>0</v>
      </c>
      <c r="H447" s="61">
        <v>0</v>
      </c>
      <c r="I447" s="61">
        <v>0</v>
      </c>
      <c r="J447" s="61">
        <v>0</v>
      </c>
      <c r="K447" s="61">
        <v>0</v>
      </c>
      <c r="L447" s="61">
        <v>0</v>
      </c>
      <c r="M447" s="61">
        <v>0</v>
      </c>
      <c r="N447" s="62">
        <v>0</v>
      </c>
    </row>
    <row r="448" spans="1:14" ht="33" customHeight="1">
      <c r="A448" s="13" t="s">
        <v>185</v>
      </c>
      <c r="B448" s="5" t="s">
        <v>561</v>
      </c>
      <c r="C448" s="35" t="s">
        <v>231</v>
      </c>
      <c r="D448" s="61">
        <v>0</v>
      </c>
      <c r="E448" s="61">
        <v>0</v>
      </c>
      <c r="F448" s="61"/>
      <c r="G448" s="61">
        <v>0</v>
      </c>
      <c r="H448" s="61">
        <v>0</v>
      </c>
      <c r="I448" s="61">
        <v>0</v>
      </c>
      <c r="J448" s="61">
        <v>0</v>
      </c>
      <c r="K448" s="61">
        <v>0</v>
      </c>
      <c r="L448" s="61">
        <v>0</v>
      </c>
      <c r="M448" s="61">
        <v>0</v>
      </c>
      <c r="N448" s="62">
        <v>0</v>
      </c>
    </row>
    <row r="449" spans="1:14" ht="17">
      <c r="A449" s="13" t="s">
        <v>562</v>
      </c>
      <c r="B449" s="1" t="s">
        <v>677</v>
      </c>
      <c r="C449" s="25" t="s">
        <v>473</v>
      </c>
      <c r="D449" s="61">
        <v>0</v>
      </c>
      <c r="E449" s="61">
        <v>0</v>
      </c>
      <c r="F449" s="61"/>
      <c r="G449" s="61">
        <v>0</v>
      </c>
      <c r="H449" s="61">
        <v>0</v>
      </c>
      <c r="I449" s="61">
        <v>0</v>
      </c>
      <c r="J449" s="61">
        <v>0</v>
      </c>
      <c r="K449" s="61">
        <v>0</v>
      </c>
      <c r="L449" s="61">
        <v>0</v>
      </c>
      <c r="M449" s="61">
        <v>0</v>
      </c>
      <c r="N449" s="62">
        <v>0</v>
      </c>
    </row>
    <row r="450" spans="1:14" ht="17">
      <c r="A450" s="13" t="s">
        <v>563</v>
      </c>
      <c r="B450" s="1" t="s">
        <v>678</v>
      </c>
      <c r="C450" s="25" t="s">
        <v>473</v>
      </c>
      <c r="D450" s="61">
        <v>0</v>
      </c>
      <c r="E450" s="61">
        <v>0</v>
      </c>
      <c r="F450" s="61"/>
      <c r="G450" s="61">
        <v>0</v>
      </c>
      <c r="H450" s="61">
        <v>0</v>
      </c>
      <c r="I450" s="61">
        <v>0</v>
      </c>
      <c r="J450" s="61">
        <v>0</v>
      </c>
      <c r="K450" s="61">
        <v>0</v>
      </c>
      <c r="L450" s="61">
        <v>0</v>
      </c>
      <c r="M450" s="61">
        <v>0</v>
      </c>
      <c r="N450" s="62">
        <v>0</v>
      </c>
    </row>
    <row r="451" spans="1:14" ht="18" thickBot="1">
      <c r="A451" s="14" t="s">
        <v>564</v>
      </c>
      <c r="B451" s="15" t="s">
        <v>679</v>
      </c>
      <c r="C451" s="11" t="s">
        <v>473</v>
      </c>
      <c r="D451" s="63">
        <v>0</v>
      </c>
      <c r="E451" s="63">
        <v>0</v>
      </c>
      <c r="F451" s="63"/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4">
        <v>0</v>
      </c>
    </row>
    <row r="454" spans="1:14">
      <c r="A454" s="16" t="s">
        <v>531</v>
      </c>
    </row>
    <row r="455" spans="1:14">
      <c r="A455" s="212" t="s">
        <v>133</v>
      </c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  <c r="M455" s="212"/>
      <c r="N455" s="212"/>
    </row>
    <row r="456" spans="1:14">
      <c r="A456" s="212" t="s">
        <v>645</v>
      </c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  <c r="M456" s="212"/>
      <c r="N456" s="212"/>
    </row>
    <row r="457" spans="1:14">
      <c r="A457" s="212" t="s">
        <v>47</v>
      </c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</row>
    <row r="458" spans="1:14">
      <c r="A458" s="79" t="s">
        <v>46</v>
      </c>
    </row>
    <row r="459" spans="1:14" ht="53.25" customHeight="1">
      <c r="A459" s="210" t="s">
        <v>112</v>
      </c>
      <c r="B459" s="210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</row>
  </sheetData>
  <mergeCells count="27">
    <mergeCell ref="G370:H370"/>
    <mergeCell ref="A18:N18"/>
    <mergeCell ref="A459:N459"/>
    <mergeCell ref="A318:N318"/>
    <mergeCell ref="K370:L370"/>
    <mergeCell ref="G19:H19"/>
    <mergeCell ref="A457:N457"/>
    <mergeCell ref="A455:N455"/>
    <mergeCell ref="A456:N456"/>
    <mergeCell ref="A373:B373"/>
    <mergeCell ref="A22:N22"/>
    <mergeCell ref="A6:N7"/>
    <mergeCell ref="A370:A371"/>
    <mergeCell ref="B370:B371"/>
    <mergeCell ref="A368:N369"/>
    <mergeCell ref="C19:C20"/>
    <mergeCell ref="K19:L19"/>
    <mergeCell ref="I370:J370"/>
    <mergeCell ref="I19:J19"/>
    <mergeCell ref="A166:N166"/>
    <mergeCell ref="M370:N370"/>
    <mergeCell ref="C370:C371"/>
    <mergeCell ref="A19:A20"/>
    <mergeCell ref="B19:B20"/>
    <mergeCell ref="A14:B14"/>
    <mergeCell ref="A15:B15"/>
    <mergeCell ref="M19:N19"/>
  </mergeCells>
  <phoneticPr fontId="0" type="noConversion"/>
  <pageMargins left="0.31496062992125984" right="0.31496062992125984" top="0.35433070866141736" bottom="0.35433070866141736" header="0.31496062992125984" footer="0.31496062992125984"/>
  <pageSetup paperSize="8" scale="49" fitToHeight="4" orientation="portrait" r:id="rId1"/>
  <rowBreaks count="3" manualBreakCount="3">
    <brk id="120" max="13" man="1"/>
    <brk id="242" max="13" man="1"/>
    <brk id="3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ФЭМ</vt:lpstr>
      <vt:lpstr>ФЭМ!Область_печати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GuestRes</dc:creator>
  <cp:lastModifiedBy>Microsoft Office User</cp:lastModifiedBy>
  <cp:lastPrinted>2019-09-25T22:45:55Z</cp:lastPrinted>
  <dcterms:created xsi:type="dcterms:W3CDTF">2015-09-16T07:43:55Z</dcterms:created>
  <dcterms:modified xsi:type="dcterms:W3CDTF">2019-10-13T22:44:09Z</dcterms:modified>
</cp:coreProperties>
</file>