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 l="1"/>
  <c r="I14" i="1" l="1"/>
  <c r="J14" i="1" s="1"/>
  <c r="I15" i="1"/>
  <c r="J15" i="1" s="1"/>
  <c r="I13" i="1"/>
  <c r="J13" i="1" s="1"/>
  <c r="I11" i="1"/>
  <c r="J11" i="1" s="1"/>
  <c r="I12" i="1"/>
  <c r="J12" i="1" s="1"/>
  <c r="I10" i="1"/>
  <c r="J10" i="1" s="1"/>
  <c r="G88" i="1" l="1"/>
  <c r="F88" i="1"/>
  <c r="E74" i="1"/>
  <c r="J70" i="1"/>
  <c r="J69" i="1"/>
  <c r="J68" i="1"/>
  <c r="J67" i="1"/>
  <c r="J65" i="1"/>
  <c r="J64" i="1"/>
  <c r="J66" i="1"/>
  <c r="E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71" i="1" l="1"/>
  <c r="J62" i="1"/>
  <c r="J73" i="1"/>
  <c r="J74" i="1" s="1"/>
  <c r="E40" i="1"/>
  <c r="J38" i="1"/>
  <c r="J37" i="1"/>
  <c r="J36" i="1"/>
  <c r="J35" i="1"/>
  <c r="E44" i="1"/>
  <c r="J43" i="1"/>
  <c r="J42" i="1"/>
  <c r="J44" i="1" s="1"/>
  <c r="I25" i="1"/>
  <c r="I27" i="1"/>
  <c r="J27" i="1" s="1"/>
  <c r="I28" i="1"/>
  <c r="J28" i="1" s="1"/>
  <c r="I21" i="1"/>
  <c r="J21" i="1" s="1"/>
  <c r="I19" i="1"/>
  <c r="J19" i="1" l="1"/>
  <c r="J16" i="1"/>
  <c r="I17" i="1"/>
  <c r="J17" i="1" s="1"/>
  <c r="I18" i="1"/>
  <c r="J18" i="1" s="1"/>
  <c r="J22" i="1" l="1"/>
  <c r="I26" i="1"/>
  <c r="J26" i="1" s="1"/>
  <c r="J25" i="1"/>
  <c r="I24" i="1"/>
  <c r="J24" i="1" s="1"/>
  <c r="I23" i="1"/>
  <c r="J23" i="1" s="1"/>
  <c r="J97" i="1"/>
  <c r="J96" i="1"/>
  <c r="J95" i="1"/>
  <c r="J87" i="1"/>
  <c r="J86" i="1"/>
  <c r="J85" i="1"/>
  <c r="J84" i="1"/>
  <c r="J82" i="1"/>
  <c r="J81" i="1"/>
  <c r="J80" i="1"/>
  <c r="J89" i="1"/>
  <c r="H88" i="1"/>
  <c r="H87" i="1"/>
  <c r="H86" i="1"/>
  <c r="H85" i="1"/>
  <c r="H84" i="1"/>
  <c r="H82" i="1"/>
  <c r="H81" i="1"/>
  <c r="H80" i="1"/>
  <c r="E69" i="1"/>
  <c r="E71" i="1" s="1"/>
  <c r="J98" i="1" l="1"/>
  <c r="J39" i="1" l="1"/>
  <c r="J40" i="1" s="1"/>
  <c r="J75" i="1" s="1"/>
  <c r="I20" i="1"/>
  <c r="J20" i="1" s="1"/>
  <c r="J29" i="1" s="1"/>
  <c r="H103" i="1" l="1"/>
</calcChain>
</file>

<file path=xl/sharedStrings.xml><?xml version="1.0" encoding="utf-8"?>
<sst xmlns="http://schemas.openxmlformats.org/spreadsheetml/2006/main" count="235" uniqueCount="165">
  <si>
    <t>Оценка эффективности реализации Государственной программы Магаданской области</t>
  </si>
  <si>
    <t xml:space="preserve">за 2024 год </t>
  </si>
  <si>
    <t>Наименование целевого показателя</t>
  </si>
  <si>
    <t>Ед.изм.</t>
  </si>
  <si>
    <t>Значение целевых показателей</t>
  </si>
  <si>
    <t>%</t>
  </si>
  <si>
    <t xml:space="preserve">значение показателя фактически достигнутое на конец отчетного периода </t>
  </si>
  <si>
    <t xml:space="preserve">плановое значение показателя </t>
  </si>
  <si>
    <t xml:space="preserve">Показатель регионального проекта, да/нет </t>
  </si>
  <si>
    <t>нет</t>
  </si>
  <si>
    <t>прогноз</t>
  </si>
  <si>
    <t>Фиксация значения показателя, факт/прогноз</t>
  </si>
  <si>
    <t>да</t>
  </si>
  <si>
    <t>факт</t>
  </si>
  <si>
    <t xml:space="preserve">Наименование контрольного события </t>
  </si>
  <si>
    <t>Коэффициент к3 для контрльных событий, включенных в РП (1,5)</t>
  </si>
  <si>
    <t xml:space="preserve">Количество контрольных событий всего </t>
  </si>
  <si>
    <t xml:space="preserve">Количество контрольных событий, достигнутых в установленные сроки (значение 1)  </t>
  </si>
  <si>
    <t xml:space="preserve">Количество контрольных событий, достигнутых  не в установленные сроки, но в пределеах отчетного года (значение 0,5) </t>
  </si>
  <si>
    <t xml:space="preserve">Количество не достигнутых контрольных событий (значение 0) </t>
  </si>
  <si>
    <t>Анализ степени соответствия установленных и достигнутых целевых показателей государственной программы</t>
  </si>
  <si>
    <t>Степень достижения плановых значений показателей государственной программы  ОДп</t>
  </si>
  <si>
    <t>Степеньэффективности реализации структурных элементов государственной программы  ОРом</t>
  </si>
  <si>
    <t>Общий итог по направлению (подпрограмме)</t>
  </si>
  <si>
    <t xml:space="preserve">Наименование структурного элемента государственной программы </t>
  </si>
  <si>
    <t>Степень кассовго исполнения государственных программ в отчетном году Куи</t>
  </si>
  <si>
    <t>Процент исполнения</t>
  </si>
  <si>
    <t xml:space="preserve">Наименование критерия  </t>
  </si>
  <si>
    <t>Своевременность и полнота представления отчетности о реализации государственной программы с указанием причин в случае недостижения плановых значений целевых показателей государственной программы</t>
  </si>
  <si>
    <t>Сведения о контрольных событиях плана реализации государственной программы, корректно и в полном объеме отражены в едином аналитическом плане реализации государственной программы</t>
  </si>
  <si>
    <t>Отчетные данные о ходе реализации государственной программы по итогам отчетного периода (годовой отчет, уточненный годовой отчет), подписанные ответственным исполнителем (должностного лица в должности не ниже заместителя руководителя органа исполнительной власти Магаданской области) размещены на официальном сайте ответственного исполнителя в региональной информационной системе «Открытый регион»</t>
  </si>
  <si>
    <t>Плановое значение  критерия</t>
  </si>
  <si>
    <t>Фактическое значение  критерия</t>
  </si>
  <si>
    <t xml:space="preserve">Оценка наступления контрольных событий </t>
  </si>
  <si>
    <t>Оценка достижения с учетом фиксации значения показателя (в случае факта графу 8 х 1,0, в случае прогноза графу 8 х 0,7)</t>
  </si>
  <si>
    <t>Оценка кассового исполнения</t>
  </si>
  <si>
    <t xml:space="preserve">Анализ деятельности ответственных исполнителей в части, касающейся разработки и реализации государственной программы </t>
  </si>
  <si>
    <t>Анализ выполнения расходных обязательств Магаданской области, связанных с реализацией государственной программы</t>
  </si>
  <si>
    <t>Степень кассовго исполнения государственной программы в отчетном году Куи</t>
  </si>
  <si>
    <t>Анализ реализации структурных элементов направлений (подпрограмм) государственной  программы на основе информции о наступлении контрольных событий</t>
  </si>
  <si>
    <t>Интегральная оценка эффективности реализации государственной программы Гпоэ</t>
  </si>
  <si>
    <t>Расчет интегральной оценки эффективности реализации государственной программы Гпоэ</t>
  </si>
  <si>
    <t>РП к1= 1,5       КПМ к2=1,0</t>
  </si>
  <si>
    <t>Тысяча человек</t>
  </si>
  <si>
    <t>Единица</t>
  </si>
  <si>
    <t>Оценка достижения,  (графу 4 / графу 3). Не может быть менее 0 и более 1</t>
  </si>
  <si>
    <t>"Развитие транспортной системы в Магаданской области"</t>
  </si>
  <si>
    <t>Прирост протяженности автомобильных дорог общего пользования регионального и межмуниципального значения,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</t>
  </si>
  <si>
    <t>Прирост протяженности автомобильных дорог общего пользования регионального и межмуниципального значения, соответствующих нормативным требованиям к транспортно-эксплуатационным показателям, в результате реконструкции автомобильных дорог</t>
  </si>
  <si>
    <t>Километр; тысяча метров</t>
  </si>
  <si>
    <t>Протяженность автомобильных дорог, подлежащих содержанию в удовлетворительном состоянии</t>
  </si>
  <si>
    <t>37,04</t>
  </si>
  <si>
    <t>Количество быстрых зарядных станций, созданных с помощью государственной поддержки</t>
  </si>
  <si>
    <t>Штука</t>
  </si>
  <si>
    <t>1</t>
  </si>
  <si>
    <t>89,58</t>
  </si>
  <si>
    <t>88,2718</t>
  </si>
  <si>
    <t>Исполнение обязательства по выплате платы концедента по концессионному соглашению</t>
  </si>
  <si>
    <t>Количество рейсов по внутриобластным воздушным маршрутам</t>
  </si>
  <si>
    <t>Количество рейсов по межмуниципальным автобусным маршрутам</t>
  </si>
  <si>
    <t>Количество авиарейсов по региональным софинансируемым маршрутам</t>
  </si>
  <si>
    <t>Количество приобретенной техники</t>
  </si>
  <si>
    <t>Количество приобретенного подвижного состава пассажирского транспорта общего пользования за счет средств специального казначейского кредита</t>
  </si>
  <si>
    <t>Количество приобретенного подвижного состава пассажирского транспорта общего пользования за счет средств областного бюджета</t>
  </si>
  <si>
    <t>618</t>
  </si>
  <si>
    <t>5</t>
  </si>
  <si>
    <t>22</t>
  </si>
  <si>
    <t>2</t>
  </si>
  <si>
    <t>13</t>
  </si>
  <si>
    <t xml:space="preserve"> Направление "КОМПЛЕКСЫ ПРОЦЕССНЫХ МЕРОПРИЯТИЙ"</t>
  </si>
  <si>
    <t>Мероприятие (результат) "Приобретена специализированная техника российского производства"</t>
  </si>
  <si>
    <t>Мероприятие (результат) "Приобретен автомобильный транспорт для организации перевозок пассажиров"</t>
  </si>
  <si>
    <t>Мероприятие (результат) "Обеспечено содержание автомобильных дорог в Магаданской области"</t>
  </si>
  <si>
    <t>Мероприятие (результат) "Произведены проектно-изыскательские работы будущих лет и проведена экспертиза проектов"</t>
  </si>
  <si>
    <t>Мероприятие (результат) "Ликвидированы последствия чрезвычайных ситуаций природного и техногенного характера на автомобильных дорогах общего пользования регионального и межмуниципального значения"</t>
  </si>
  <si>
    <t xml:space="preserve">Мероприятие (результат) "Проведена паспортизация, диагностики и оценки транспортно-эксплуатационного состояния автомобильных дорог" </t>
  </si>
  <si>
    <t>Мероприятие (результат) "Проведена инвентаризация, межевание, постановка на кадастровый учет земель, занятых автомобильными дорогами, переведены земли или земельные участки из одной категории в другую"</t>
  </si>
  <si>
    <t>Региональный проект № 2 Обеспечение транспортной доступности населения воздушным и автомобильным транспортом</t>
  </si>
  <si>
    <t>Мероприятие (результат) "Строительство мостового перехода через р. Авенирыч на км 0 + 000 автомобильной дороги «Авенирыч-Сеймчан» в Магаданской области"</t>
  </si>
  <si>
    <t>Мероприятие (результат) "Строительство мостового перехода через р. Аган на км 28+539 автомобильной дороги «Палатка-Кулу-Нексикан» в Магаданской области"</t>
  </si>
  <si>
    <t>Мероприятие (результат) "Реконструкция мостового перехода через р. Букэсчэн на км 119+680 автомобильной дороги «Палатка-Кулу-Нексикан» в Магаданской области"</t>
  </si>
  <si>
    <t>Мероприятие (результат) "Реконструкция участка автомобильной дороги «Палатка-Кулу-Нексикан» км 175 – км 185"</t>
  </si>
  <si>
    <t>Мероприятие (результат) "Реконструкция мостового перехода через р. Планшет км 142+279 автодороги «Герба-Омсукчан» в Магаданской области"</t>
  </si>
  <si>
    <t>Мероприятие (результат) "Реконструкция мостового перехода через р. Сулухчан км 26+578 автодороги «Герба-Омсукчан» в Магаданской области "</t>
  </si>
  <si>
    <t>Мероприятие (результат) "Реконструкция автомобильной дороги «Автоподъезд к поселку Талая» км 0 – км 31"</t>
  </si>
  <si>
    <t>Мероприятие (результат) "Реконструкция автомобильной дороги «Герба-Омсукчан» км 241 – км 256 в Магаданской области"</t>
  </si>
  <si>
    <t>Мероприятие (результат) "Реконструкция автомобильной дороги «Солнечный – Ола» км 0+000 – км 8+478 в Магаданской области"</t>
  </si>
  <si>
    <t>Мероприятие (результат) "Реконструкция водопропускной трубы км 24+121 автомобильной дороги «Солнечный – Ола» в Магаданской области"</t>
  </si>
  <si>
    <t>Мероприятие (результат) "Капитальный ремонт автомобильной дороги «Солнечный-Ола» км 14+308 – км 20+121 в Магаданской области"</t>
  </si>
  <si>
    <t>Мероприятие (результат) "Капитальный ремонт улично-дорожной сети п. Талая Магаданской области"</t>
  </si>
  <si>
    <t>Мероприятие (результат) "Капитальный ремонт и ремонт автомобильных дорог регионального и межмуниципального значения в Магаданской области"</t>
  </si>
  <si>
    <t>Мероприятие (результат) "Реконструкция автомобильной дороги «Палатка - Кулу – Нексикан» км 0 - км 10 в Магаданской области"</t>
  </si>
  <si>
    <t>Мероприятие (результат) "Реконструкция участка автомобильной дороги "Герба - Омсукчан" км 166 + 000 - км 241 + 000 в Магаданской области"</t>
  </si>
  <si>
    <t>Мероприятие (результат) "Осуществлены региональные воздушные перевозки пассажиров по софинансируемым маршрутам"</t>
  </si>
  <si>
    <t>N п/п</t>
  </si>
  <si>
    <t>1.</t>
  </si>
  <si>
    <t>1.1.</t>
  </si>
  <si>
    <t>1.2.</t>
  </si>
  <si>
    <t>1.3.</t>
  </si>
  <si>
    <t>1.4.</t>
  </si>
  <si>
    <t>1.5.</t>
  </si>
  <si>
    <t>2.</t>
  </si>
  <si>
    <t>2.1.</t>
  </si>
  <si>
    <t>2.2.</t>
  </si>
  <si>
    <t>I.</t>
  </si>
  <si>
    <t>II.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</si>
  <si>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</si>
  <si>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</si>
  <si>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</si>
  <si>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</si>
  <si>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</si>
  <si>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</si>
  <si>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</si>
  <si>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</si>
  <si>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</si>
  <si>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</si>
  <si>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2.3.</t>
  </si>
  <si>
    <t>2.4.</t>
  </si>
  <si>
    <t>2.5.</t>
  </si>
  <si>
    <t>2.6.</t>
  </si>
  <si>
    <t>2.7.</t>
  </si>
  <si>
    <t>Мероприятие (результат) "Приобретен подвижной состав пассажирского транспорта общего пользования за счет средств областного бюджета"* (мероприятие выполнено в первом квартале 2024 года - просрочка по исполнению КТ отсутствует)</t>
  </si>
  <si>
    <t>Мероприятие (результат) "Приобретен подвижной состав пассажирского транспорта общего пользования за счет средств специального казначейского кредита"* (мероприятие выполнено в первом квартале 2024 года - просрочка по исполнению КТ отсутствует)</t>
  </si>
  <si>
    <t>Мероприятие (результат) "Организованы мероприятия по транспортному обслуживанию населения, осуществлению внутренних местных воздушных перевозок, организации и осуществлению обслуживания воздушным транспортом Правительства Магаданской области и органов исполнительной власти Магаданской области, приобретению и использованию авиационной техники на территории Магаданской области"*(отсутствие возможности сформиррвать отчет в первом квартале 2024 года-просрочка по исполнению КТ отсутствует)</t>
  </si>
  <si>
    <t>Региональный проект "Электроавтомобиль и водородный автомобиль"</t>
  </si>
  <si>
    <t>3.</t>
  </si>
  <si>
    <t>Региональный проект № 1 "Строительство, реконструкция, капитальный ремонт и ремонт автомобильных дорог общего пользования"</t>
  </si>
  <si>
    <t xml:space="preserve"> Комплекс процессных мероприятий № 1 "Обеспечение реализации мероприятий в сфере дорожного хозяйства"</t>
  </si>
  <si>
    <t>Комплекс процессных мероприятий № 3 "Обеспечение выполнения функций государственными органами"</t>
  </si>
  <si>
    <t>Мероприятие (результат) "Созданы "быстрые" электрические зарядные станции для электромобилей"</t>
  </si>
  <si>
    <t>Мероприятие (результат) "Осуществлены воздушные перевозки по специальному тарифу пассажиров – граждан Российской Федерации, проживающих на территории Магаданской области по маршрутам, включенным в перечень воздушных маршрутов пассажирских перевозок в населенные пункты Магаданской области, частично финансируемых из областного бюджета"*(отсутствие возможности сформиррвать отчет в первом квартале 2024 года-просрочка по исполнению КТ отсутствует)</t>
  </si>
  <si>
    <t>Мероприятие (результат) "Организована перевозка пассажиров автомобильным транспортом по маршрутам, тарифы на которые устанавливаются уполномоченным органом, осуществляющим государственное регулирование цен, тарифов и надбавок в Магаданской области"*(отсутствие возможности сформиррвать отчет в первом квартале 2024 года-просрочка по исполнению КТ отсутствует)</t>
  </si>
  <si>
    <t>Мероприятие (результат) "Организованы перевозки пассажиров воздушным транспортом на социально значимых маршрутах в Магаданской области"*(отсутствие возможности сформиррвать отчет в первом квартале 2024 года-просрочка по исполнению КТ отсутствует)</t>
  </si>
  <si>
    <t>КПМ №1 "Обеспечение реализации мероприятий в сфере дорожного хозяйства"</t>
  </si>
  <si>
    <t>РП №1 "Строительство, реконструкция, капитальный ремонт и ремонт автомобильных дорог общего пользования"</t>
  </si>
  <si>
    <t>РП №2 "Обеспечение транспортной доступности населения воздушным и автомобильным транспортом"</t>
  </si>
  <si>
    <t>РП №3 "Субсидии бюджетам городских округов Магаданской области на реализацию мероприятий по созданию и последующей эксплуатации автомобильных дорог общего пользования и искусственных сооружений на них в части возмещения платы концедента в рамках заключенных концессионных соглашений"</t>
  </si>
  <si>
    <t>4.</t>
  </si>
  <si>
    <t>5.</t>
  </si>
  <si>
    <t>6.</t>
  </si>
  <si>
    <t>7.</t>
  </si>
  <si>
    <t>8.</t>
  </si>
  <si>
    <t>КПМ №2 "Обеспечение выполнения функций государственными учреждениями"</t>
  </si>
  <si>
    <t>КПМ №3 "Обеспечение выполнения функций государственными органами"</t>
  </si>
  <si>
    <t>Кассовые расходы на 31.12.2024г.,тыс. рублей</t>
  </si>
  <si>
    <t>Сводная бюджетная роспись на 31.12.2024 г., тыс. рублей</t>
  </si>
  <si>
    <t>РП R1-44 "Региональная и местная дорожная сеть (Магаданская область)" * (сучетом средств МБ)</t>
  </si>
  <si>
    <t>ГП №10 "Развитие транспортной системы в Магаданской области"</t>
  </si>
  <si>
    <t xml:space="preserve"> Направление "РЕГИОНАЛЬНЫЕ ПРОЕКТЫ, НЕ ВХОДЯЩИЕ В СОСТАВ НАЦИОНАЛЬНЫХ ПРОЕКТОВ"</t>
  </si>
  <si>
    <t>РП "Электроавтомобиль и водородный автомобиль</t>
  </si>
  <si>
    <t>II четверть - степень реализации государственной программы выше среднего уровня</t>
  </si>
  <si>
    <t>Доля автомобильных дорог регионального значения, входящих в опорную сеть, соответствующих нормативным требованиям (показатель национального проекта)</t>
  </si>
  <si>
    <t>Доля отечественного оборудования (товаров, работ, услуг) в общем объеме закупок (показатель национального проекта)</t>
  </si>
  <si>
    <t>Протяженность приведенных в нормативное состояние искусственных сооружений на автомобильных дорогах регионального или межмуниципального и местного значения (накопленным итогом) (показатель национального проекта)</t>
  </si>
  <si>
    <t>Доля дорожной сети городских агломераций, находящаяся в нормативном состоянии (показатель национального проекта)</t>
  </si>
  <si>
    <t>Доля автомобильных дорог регионального и межмуниципального значения, соответствующих нормативным требованиям (показатель национального проекта)</t>
  </si>
  <si>
    <t>Доля объектов, на которых предусматривается использование новых и наилучших технологий, включенных в Реестр (показатель национального проекта)</t>
  </si>
  <si>
    <t>Тысяча погонных метров</t>
  </si>
  <si>
    <t>Человек</t>
  </si>
  <si>
    <t>Количество погибших в дорожно-транспортных происшествиях, человек на 100 тысяч населения (показатель национального проекта)</t>
  </si>
  <si>
    <t>Количество погибших в дорожно-транспортных происшествиях на 10 тысяч транспортных средств (показатель национального проекта)</t>
  </si>
  <si>
    <t>Заместитель министра                                                                  С.Ю. Красоткин</t>
  </si>
  <si>
    <t>Исп. Сигитова Елена Сергеевна</t>
  </si>
  <si>
    <t>Тел. 8 (4132) 639-680 (доп. 1867)</t>
  </si>
  <si>
    <t>Проведена специалистом: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</si>
</sst>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#,##0.0"/>
    <numFmt numFmtId="167" formatCode="#,##0.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i/>
      <sz val="13"/>
      <color theme="1"/>
      <name val="Calibri"/>
      <family val="2"/>
      <charset val="204"/>
      <scheme val="minor"/>
    </font>
    <font>
      <b/>
      <i/>
      <sz val="13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164" fontId="4" fillId="0" borderId="5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6" fontId="6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165" fontId="0" fillId="0" borderId="0" xfId="0" applyNumberFormat="1"/>
    <xf numFmtId="0" fontId="0" fillId="0" borderId="0" xfId="0" applyAlignment="1">
      <alignment vertical="center"/>
    </xf>
    <xf numFmtId="164" fontId="4" fillId="0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0" fillId="2" borderId="5" xfId="0" applyFill="1" applyBorder="1"/>
    <xf numFmtId="1" fontId="4" fillId="2" borderId="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2" fontId="15" fillId="6" borderId="5" xfId="0" applyNumberFormat="1" applyFont="1" applyFill="1" applyBorder="1" applyAlignment="1">
      <alignment horizontal="center" vertical="center"/>
    </xf>
    <xf numFmtId="0" fontId="0" fillId="8" borderId="5" xfId="0" applyFill="1" applyBorder="1"/>
    <xf numFmtId="0" fontId="14" fillId="6" borderId="5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7" fontId="4" fillId="0" borderId="5" xfId="0" applyNumberFormat="1" applyFont="1" applyFill="1" applyBorder="1" applyAlignment="1">
      <alignment horizontal="center" vertical="center" wrapText="1"/>
    </xf>
    <xf numFmtId="0" fontId="0" fillId="4" borderId="5" xfId="0" applyFill="1" applyBorder="1"/>
    <xf numFmtId="164" fontId="11" fillId="4" borderId="5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 vertical="center" wrapText="1"/>
    </xf>
    <xf numFmtId="0" fontId="12" fillId="5" borderId="5" xfId="0" applyFont="1" applyFill="1" applyBorder="1"/>
    <xf numFmtId="164" fontId="6" fillId="0" borderId="5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4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 wrapText="1"/>
    </xf>
    <xf numFmtId="164" fontId="5" fillId="8" borderId="5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2" fontId="1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2" fontId="0" fillId="0" borderId="0" xfId="0" applyNumberForma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64" fontId="0" fillId="0" borderId="0" xfId="0" applyNumberFormat="1"/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7" fillId="0" borderId="0" xfId="0" applyFont="1"/>
    <xf numFmtId="0" fontId="3" fillId="0" borderId="5" xfId="0" applyFont="1" applyFill="1" applyBorder="1"/>
    <xf numFmtId="0" fontId="3" fillId="0" borderId="5" xfId="0" applyFont="1" applyBorder="1"/>
    <xf numFmtId="0" fontId="5" fillId="2" borderId="5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17" fontId="3" fillId="0" borderId="5" xfId="0" applyNumberFormat="1" applyFont="1" applyFill="1" applyBorder="1"/>
    <xf numFmtId="0" fontId="3" fillId="0" borderId="5" xfId="0" applyFont="1" applyFill="1" applyBorder="1" applyAlignment="1">
      <alignment vertical="center"/>
    </xf>
    <xf numFmtId="0" fontId="3" fillId="6" borderId="5" xfId="0" applyFont="1" applyFill="1" applyBorder="1"/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15" fillId="6" borderId="5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 vertic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13" fillId="6" borderId="5" xfId="0" applyFont="1" applyFill="1" applyBorder="1" applyAlignment="1">
      <alignment horizontal="left" wrapText="1"/>
    </xf>
    <xf numFmtId="0" fontId="14" fillId="6" borderId="2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6" fillId="10" borderId="0" xfId="0" applyFont="1" applyFill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164" fontId="5" fillId="8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vertical="top" wrapText="1"/>
    </xf>
    <xf numFmtId="0" fontId="2" fillId="5" borderId="5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 vertical="center" wrapText="1"/>
    </xf>
    <xf numFmtId="0" fontId="16" fillId="10" borderId="0" xfId="0" applyFont="1" applyFill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/>
    </xf>
    <xf numFmtId="166" fontId="4" fillId="0" borderId="2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/>
    </xf>
    <xf numFmtId="1" fontId="4" fillId="0" borderId="5" xfId="0" applyNumberFormat="1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13" fillId="6" borderId="7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2" fontId="14" fillId="6" borderId="2" xfId="0" applyNumberFormat="1" applyFont="1" applyFill="1" applyBorder="1" applyAlignment="1">
      <alignment horizontal="center" vertical="center"/>
    </xf>
    <xf numFmtId="2" fontId="14" fillId="6" borderId="7" xfId="0" applyNumberFormat="1" applyFont="1" applyFill="1" applyBorder="1" applyAlignment="1">
      <alignment horizontal="center" vertical="center"/>
    </xf>
    <xf numFmtId="2" fontId="14" fillId="6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2" fontId="7" fillId="0" borderId="3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 wrapText="1"/>
    </xf>
    <xf numFmtId="0" fontId="9" fillId="7" borderId="5" xfId="0" applyFont="1" applyFill="1" applyBorder="1" applyAlignment="1">
      <alignment horizontal="center" wrapText="1"/>
    </xf>
    <xf numFmtId="2" fontId="7" fillId="7" borderId="5" xfId="0" applyNumberFormat="1" applyFont="1" applyFill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0" fontId="9" fillId="6" borderId="5" xfId="0" applyFont="1" applyFill="1" applyBorder="1" applyAlignment="1">
      <alignment horizontal="left" wrapText="1"/>
    </xf>
    <xf numFmtId="2" fontId="0" fillId="6" borderId="5" xfId="0" applyNumberFormat="1" applyFill="1" applyBorder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justify" vertical="top" wrapText="1"/>
    </xf>
    <xf numFmtId="0" fontId="5" fillId="8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728382</xdr:colOff>
      <xdr:row>33</xdr:row>
      <xdr:rowOff>44823</xdr:rowOff>
    </xdr:from>
    <xdr:ext cx="184731" cy="264560"/>
    <xdr:sp macro="" textlink="">
      <xdr:nvSpPr>
        <xdr:cNvPr id="2" name="TextBox 1"/>
        <xdr:cNvSpPr txBox="1"/>
      </xdr:nvSpPr>
      <xdr:spPr>
        <a:xfrm>
          <a:off x="8101853" y="212911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17"/>
  <sheetViews>
    <sheetView tabSelected="1" view="pageBreakPreview" topLeftCell="A76" zoomScale="85" zoomScaleNormal="100" zoomScaleSheetLayoutView="85" workbookViewId="0">
      <selection activeCell="A78" sqref="A78:J89"/>
    </sheetView>
  </sheetViews>
  <sheetFormatPr defaultRowHeight="15" x14ac:dyDescent="0.25"/>
  <cols>
    <col min="3" max="3" width="30.28515625" customWidth="1"/>
    <col min="4" max="4" width="11.42578125" customWidth="1"/>
    <col min="5" max="5" width="23.42578125" customWidth="1"/>
    <col min="6" max="6" width="27.42578125" customWidth="1"/>
    <col min="7" max="7" width="24.28515625" customWidth="1"/>
    <col min="8" max="8" width="21.5703125" customWidth="1"/>
    <col min="9" max="9" width="21.7109375" customWidth="1"/>
    <col min="10" max="10" width="27.7109375" customWidth="1"/>
    <col min="13" max="13" width="9.5703125" bestFit="1" customWidth="1"/>
  </cols>
  <sheetData>
    <row r="2" spans="2:11" ht="19.5" customHeight="1" x14ac:dyDescent="0.3">
      <c r="C2" s="78" t="s">
        <v>0</v>
      </c>
      <c r="D2" s="78"/>
      <c r="E2" s="78"/>
      <c r="F2" s="78"/>
      <c r="G2" s="78"/>
      <c r="H2" s="78"/>
      <c r="I2" s="78"/>
      <c r="J2" s="78"/>
    </row>
    <row r="3" spans="2:11" s="53" customFormat="1" ht="15.75" customHeight="1" x14ac:dyDescent="0.3">
      <c r="C3" s="96" t="s">
        <v>46</v>
      </c>
      <c r="D3" s="96"/>
      <c r="E3" s="96"/>
      <c r="F3" s="96"/>
      <c r="G3" s="96"/>
      <c r="H3" s="96"/>
      <c r="I3" s="96"/>
      <c r="J3" s="96"/>
    </row>
    <row r="5" spans="2:11" ht="25.5" customHeight="1" x14ac:dyDescent="0.25">
      <c r="C5" s="79" t="s">
        <v>1</v>
      </c>
      <c r="D5" s="79"/>
      <c r="E5" s="79"/>
      <c r="F5" s="79"/>
      <c r="G5" s="79"/>
      <c r="H5" s="79"/>
      <c r="I5" s="79"/>
      <c r="J5" s="79"/>
    </row>
    <row r="6" spans="2:11" x14ac:dyDescent="0.25">
      <c r="B6" s="135" t="s">
        <v>94</v>
      </c>
      <c r="C6" s="68" t="s">
        <v>20</v>
      </c>
      <c r="D6" s="69"/>
      <c r="E6" s="69"/>
      <c r="F6" s="69"/>
      <c r="G6" s="69"/>
      <c r="H6" s="69"/>
      <c r="I6" s="69"/>
      <c r="J6" s="70"/>
    </row>
    <row r="7" spans="2:11" ht="30" customHeight="1" x14ac:dyDescent="0.25">
      <c r="B7" s="135"/>
      <c r="C7" s="97" t="s">
        <v>2</v>
      </c>
      <c r="D7" s="99" t="s">
        <v>3</v>
      </c>
      <c r="E7" s="65" t="s">
        <v>4</v>
      </c>
      <c r="F7" s="66"/>
      <c r="G7" s="95" t="s">
        <v>8</v>
      </c>
      <c r="H7" s="95" t="s">
        <v>11</v>
      </c>
      <c r="I7" s="95" t="s">
        <v>45</v>
      </c>
      <c r="J7" s="95" t="s">
        <v>34</v>
      </c>
    </row>
    <row r="8" spans="2:11" ht="81" customHeight="1" x14ac:dyDescent="0.25">
      <c r="B8" s="135"/>
      <c r="C8" s="98"/>
      <c r="D8" s="100"/>
      <c r="E8" s="37" t="s">
        <v>7</v>
      </c>
      <c r="F8" s="37" t="s">
        <v>6</v>
      </c>
      <c r="G8" s="95"/>
      <c r="H8" s="95"/>
      <c r="I8" s="95"/>
      <c r="J8" s="95"/>
    </row>
    <row r="9" spans="2:11" x14ac:dyDescent="0.25">
      <c r="B9" s="19">
        <v>1</v>
      </c>
      <c r="C9" s="19">
        <v>2</v>
      </c>
      <c r="D9" s="47">
        <v>3</v>
      </c>
      <c r="E9" s="21">
        <v>4</v>
      </c>
      <c r="F9" s="21">
        <v>5</v>
      </c>
      <c r="G9" s="21">
        <v>6</v>
      </c>
      <c r="H9" s="21">
        <v>7</v>
      </c>
      <c r="I9" s="22">
        <v>8</v>
      </c>
      <c r="J9" s="21">
        <v>9</v>
      </c>
    </row>
    <row r="10" spans="2:11" ht="76.5" x14ac:dyDescent="0.25">
      <c r="B10" s="19">
        <v>1</v>
      </c>
      <c r="C10" s="51" t="s">
        <v>151</v>
      </c>
      <c r="D10" s="48" t="s">
        <v>5</v>
      </c>
      <c r="E10" s="20">
        <v>36.767400000000002</v>
      </c>
      <c r="F10" s="20">
        <v>36.767400000000002</v>
      </c>
      <c r="G10" s="20" t="s">
        <v>12</v>
      </c>
      <c r="H10" s="20" t="s">
        <v>13</v>
      </c>
      <c r="I10" s="20">
        <f>F10/E10</f>
        <v>1</v>
      </c>
      <c r="J10" s="20">
        <f t="shared" ref="J10" si="0">I10*1</f>
        <v>1</v>
      </c>
    </row>
    <row r="11" spans="2:11" ht="63.75" x14ac:dyDescent="0.25">
      <c r="B11" s="19">
        <v>2</v>
      </c>
      <c r="C11" s="51" t="s">
        <v>152</v>
      </c>
      <c r="D11" s="48" t="s">
        <v>5</v>
      </c>
      <c r="E11" s="20">
        <v>100</v>
      </c>
      <c r="F11" s="20">
        <v>100</v>
      </c>
      <c r="G11" s="20" t="s">
        <v>12</v>
      </c>
      <c r="H11" s="20" t="s">
        <v>13</v>
      </c>
      <c r="I11" s="20">
        <f t="shared" ref="I11:I12" si="1">F11/E11</f>
        <v>1</v>
      </c>
      <c r="J11" s="20">
        <f t="shared" ref="J11:J12" si="2">I11*1</f>
        <v>1</v>
      </c>
    </row>
    <row r="12" spans="2:11" ht="114.75" x14ac:dyDescent="0.25">
      <c r="B12" s="19">
        <v>3</v>
      </c>
      <c r="C12" s="51" t="s">
        <v>153</v>
      </c>
      <c r="D12" s="49" t="s">
        <v>157</v>
      </c>
      <c r="E12" s="20">
        <v>0.14119999999999999</v>
      </c>
      <c r="F12" s="20">
        <v>0.14119999999999999</v>
      </c>
      <c r="G12" s="20" t="s">
        <v>12</v>
      </c>
      <c r="H12" s="20" t="s">
        <v>13</v>
      </c>
      <c r="I12" s="20">
        <f t="shared" si="1"/>
        <v>1</v>
      </c>
      <c r="J12" s="20">
        <f t="shared" si="2"/>
        <v>1</v>
      </c>
    </row>
    <row r="13" spans="2:11" ht="63.75" x14ac:dyDescent="0.25">
      <c r="B13" s="19">
        <v>4</v>
      </c>
      <c r="C13" s="51" t="s">
        <v>156</v>
      </c>
      <c r="D13" s="48" t="s">
        <v>5</v>
      </c>
      <c r="E13" s="20">
        <v>40</v>
      </c>
      <c r="F13" s="20">
        <v>40</v>
      </c>
      <c r="G13" s="20" t="s">
        <v>12</v>
      </c>
      <c r="H13" s="20" t="s">
        <v>13</v>
      </c>
      <c r="I13" s="20">
        <f t="shared" ref="I13" si="3">F13/E13</f>
        <v>1</v>
      </c>
      <c r="J13" s="20">
        <f t="shared" ref="J13:J15" si="4">I13*1</f>
        <v>1</v>
      </c>
    </row>
    <row r="14" spans="2:11" ht="63.75" x14ac:dyDescent="0.25">
      <c r="B14" s="19">
        <v>5</v>
      </c>
      <c r="C14" s="51" t="s">
        <v>159</v>
      </c>
      <c r="D14" s="48" t="s">
        <v>158</v>
      </c>
      <c r="E14" s="20">
        <v>17.25</v>
      </c>
      <c r="F14" s="20">
        <v>17.239999999999998</v>
      </c>
      <c r="G14" s="20" t="s">
        <v>12</v>
      </c>
      <c r="H14" s="20" t="s">
        <v>13</v>
      </c>
      <c r="I14" s="50">
        <f>E14/F14</f>
        <v>1.0005800464037125</v>
      </c>
      <c r="J14" s="50">
        <f t="shared" si="4"/>
        <v>1.0005800464037125</v>
      </c>
    </row>
    <row r="15" spans="2:11" ht="63.75" x14ac:dyDescent="0.25">
      <c r="B15" s="19">
        <v>6</v>
      </c>
      <c r="C15" s="51" t="s">
        <v>160</v>
      </c>
      <c r="D15" s="48" t="s">
        <v>158</v>
      </c>
      <c r="E15" s="20">
        <v>2.97</v>
      </c>
      <c r="F15" s="20">
        <v>2.96</v>
      </c>
      <c r="G15" s="20" t="s">
        <v>12</v>
      </c>
      <c r="H15" s="20" t="s">
        <v>13</v>
      </c>
      <c r="I15" s="50">
        <f>E15/F15</f>
        <v>1.0033783783783785</v>
      </c>
      <c r="J15" s="50">
        <f t="shared" si="4"/>
        <v>1.0033783783783785</v>
      </c>
    </row>
    <row r="16" spans="2:11" ht="114.75" x14ac:dyDescent="0.25">
      <c r="B16" s="48">
        <v>7</v>
      </c>
      <c r="C16" s="51" t="s">
        <v>48</v>
      </c>
      <c r="D16" s="23" t="s">
        <v>49</v>
      </c>
      <c r="E16" s="24">
        <v>0</v>
      </c>
      <c r="F16" s="24">
        <v>0</v>
      </c>
      <c r="G16" s="10" t="s">
        <v>12</v>
      </c>
      <c r="H16" s="10" t="s">
        <v>13</v>
      </c>
      <c r="I16" s="10">
        <v>1</v>
      </c>
      <c r="J16" s="10">
        <f t="shared" ref="J16:J22" si="5">I16*1</f>
        <v>1</v>
      </c>
      <c r="K16" s="2"/>
    </row>
    <row r="17" spans="2:14" ht="46.5" customHeight="1" x14ac:dyDescent="0.25">
      <c r="B17" s="48">
        <v>8</v>
      </c>
      <c r="C17" s="51" t="s">
        <v>50</v>
      </c>
      <c r="D17" s="23" t="s">
        <v>49</v>
      </c>
      <c r="E17" s="25">
        <v>1167.288</v>
      </c>
      <c r="F17" s="25">
        <v>1167.288</v>
      </c>
      <c r="G17" s="10" t="s">
        <v>12</v>
      </c>
      <c r="H17" s="10" t="s">
        <v>13</v>
      </c>
      <c r="I17" s="10">
        <f>F17/E17</f>
        <v>1</v>
      </c>
      <c r="J17" s="10">
        <f t="shared" si="5"/>
        <v>1</v>
      </c>
      <c r="K17" s="2"/>
    </row>
    <row r="18" spans="2:14" ht="114.75" x14ac:dyDescent="0.25">
      <c r="B18" s="48">
        <v>9</v>
      </c>
      <c r="C18" s="51" t="s">
        <v>47</v>
      </c>
      <c r="D18" s="23" t="s">
        <v>49</v>
      </c>
      <c r="E18" s="24">
        <v>1.3440000000000001</v>
      </c>
      <c r="F18" s="24">
        <v>1.3440000000000001</v>
      </c>
      <c r="G18" s="10" t="s">
        <v>12</v>
      </c>
      <c r="H18" s="10" t="s">
        <v>13</v>
      </c>
      <c r="I18" s="10">
        <f>F18/E18</f>
        <v>1</v>
      </c>
      <c r="J18" s="10">
        <f t="shared" si="5"/>
        <v>1</v>
      </c>
      <c r="K18" s="2"/>
    </row>
    <row r="19" spans="2:14" ht="79.5" customHeight="1" x14ac:dyDescent="0.25">
      <c r="B19" s="48">
        <v>10</v>
      </c>
      <c r="C19" s="51" t="s">
        <v>155</v>
      </c>
      <c r="D19" s="23" t="s">
        <v>5</v>
      </c>
      <c r="E19" s="24" t="s">
        <v>51</v>
      </c>
      <c r="F19" s="24">
        <v>37.135599999999997</v>
      </c>
      <c r="G19" s="10" t="s">
        <v>12</v>
      </c>
      <c r="H19" s="10" t="s">
        <v>10</v>
      </c>
      <c r="I19" s="10">
        <f>F19/E19</f>
        <v>1.0025809935205183</v>
      </c>
      <c r="J19" s="10">
        <f t="shared" si="5"/>
        <v>1.0025809935205183</v>
      </c>
    </row>
    <row r="20" spans="2:14" ht="40.5" customHeight="1" x14ac:dyDescent="0.25">
      <c r="B20" s="48">
        <v>11</v>
      </c>
      <c r="C20" s="51" t="s">
        <v>52</v>
      </c>
      <c r="D20" s="23" t="s">
        <v>53</v>
      </c>
      <c r="E20" s="24" t="s">
        <v>54</v>
      </c>
      <c r="F20" s="24" t="s">
        <v>54</v>
      </c>
      <c r="G20" s="10" t="s">
        <v>12</v>
      </c>
      <c r="H20" s="10" t="s">
        <v>10</v>
      </c>
      <c r="I20" s="10">
        <f>F20/E20</f>
        <v>1</v>
      </c>
      <c r="J20" s="10">
        <f t="shared" si="5"/>
        <v>1</v>
      </c>
    </row>
    <row r="21" spans="2:14" ht="66" customHeight="1" x14ac:dyDescent="0.25">
      <c r="B21" s="48">
        <v>12</v>
      </c>
      <c r="C21" s="51" t="s">
        <v>154</v>
      </c>
      <c r="D21" s="23" t="s">
        <v>5</v>
      </c>
      <c r="E21" s="24" t="s">
        <v>55</v>
      </c>
      <c r="F21" s="24" t="s">
        <v>56</v>
      </c>
      <c r="G21" s="10" t="s">
        <v>12</v>
      </c>
      <c r="H21" s="10" t="s">
        <v>13</v>
      </c>
      <c r="I21" s="10">
        <f>F21/E21</f>
        <v>0.9853962938155838</v>
      </c>
      <c r="J21" s="10">
        <f t="shared" si="5"/>
        <v>0.9853962938155838</v>
      </c>
      <c r="M21" s="8"/>
      <c r="N21" s="8"/>
    </row>
    <row r="22" spans="2:14" ht="38.25" x14ac:dyDescent="0.25">
      <c r="B22" s="48">
        <v>13</v>
      </c>
      <c r="C22" s="51" t="s">
        <v>57</v>
      </c>
      <c r="D22" s="23" t="s">
        <v>43</v>
      </c>
      <c r="E22" s="24">
        <v>0</v>
      </c>
      <c r="F22" s="24">
        <v>0</v>
      </c>
      <c r="G22" s="10" t="s">
        <v>12</v>
      </c>
      <c r="H22" s="10" t="s">
        <v>13</v>
      </c>
      <c r="I22" s="10">
        <v>1</v>
      </c>
      <c r="J22" s="10">
        <f t="shared" si="5"/>
        <v>1</v>
      </c>
    </row>
    <row r="23" spans="2:14" ht="38.25" x14ac:dyDescent="0.25">
      <c r="B23" s="48">
        <v>14</v>
      </c>
      <c r="C23" s="52" t="s">
        <v>58</v>
      </c>
      <c r="D23" s="23" t="s">
        <v>44</v>
      </c>
      <c r="E23" s="24" t="s">
        <v>64</v>
      </c>
      <c r="F23" s="24" t="s">
        <v>64</v>
      </c>
      <c r="G23" s="10" t="s">
        <v>12</v>
      </c>
      <c r="H23" s="10" t="s">
        <v>13</v>
      </c>
      <c r="I23" s="10">
        <f t="shared" ref="I23:I26" si="6">F23/E23</f>
        <v>1</v>
      </c>
      <c r="J23" s="10">
        <f t="shared" ref="J23:J26" si="7">I23*1</f>
        <v>1</v>
      </c>
    </row>
    <row r="24" spans="2:14" ht="45" customHeight="1" x14ac:dyDescent="0.25">
      <c r="B24" s="48">
        <v>15</v>
      </c>
      <c r="C24" s="52" t="s">
        <v>59</v>
      </c>
      <c r="D24" s="23" t="s">
        <v>44</v>
      </c>
      <c r="E24" s="25">
        <v>7808</v>
      </c>
      <c r="F24" s="25">
        <v>7808</v>
      </c>
      <c r="G24" s="10" t="s">
        <v>12</v>
      </c>
      <c r="H24" s="10" t="s">
        <v>13</v>
      </c>
      <c r="I24" s="10">
        <f t="shared" si="6"/>
        <v>1</v>
      </c>
      <c r="J24" s="10">
        <f t="shared" si="7"/>
        <v>1</v>
      </c>
    </row>
    <row r="25" spans="2:14" ht="38.25" x14ac:dyDescent="0.25">
      <c r="B25" s="48">
        <v>16</v>
      </c>
      <c r="C25" s="52" t="s">
        <v>60</v>
      </c>
      <c r="D25" s="23" t="s">
        <v>44</v>
      </c>
      <c r="E25" s="24" t="s">
        <v>65</v>
      </c>
      <c r="F25" s="24" t="s">
        <v>66</v>
      </c>
      <c r="G25" s="10" t="s">
        <v>12</v>
      </c>
      <c r="H25" s="10" t="s">
        <v>13</v>
      </c>
      <c r="I25" s="10">
        <f>F25/E25-3.4</f>
        <v>1.0000000000000004</v>
      </c>
      <c r="J25" s="10">
        <f t="shared" si="7"/>
        <v>1.0000000000000004</v>
      </c>
    </row>
    <row r="26" spans="2:14" ht="25.5" x14ac:dyDescent="0.25">
      <c r="B26" s="48">
        <v>17</v>
      </c>
      <c r="C26" s="52" t="s">
        <v>61</v>
      </c>
      <c r="D26" s="23" t="s">
        <v>53</v>
      </c>
      <c r="E26" s="24" t="s">
        <v>67</v>
      </c>
      <c r="F26" s="24" t="s">
        <v>67</v>
      </c>
      <c r="G26" s="10" t="s">
        <v>9</v>
      </c>
      <c r="H26" s="10" t="s">
        <v>13</v>
      </c>
      <c r="I26" s="10">
        <f t="shared" si="6"/>
        <v>1</v>
      </c>
      <c r="J26" s="10">
        <f t="shared" si="7"/>
        <v>1</v>
      </c>
    </row>
    <row r="27" spans="2:14" ht="66.75" customHeight="1" x14ac:dyDescent="0.25">
      <c r="B27" s="48">
        <v>18</v>
      </c>
      <c r="C27" s="52" t="s">
        <v>62</v>
      </c>
      <c r="D27" s="23" t="s">
        <v>53</v>
      </c>
      <c r="E27" s="24" t="s">
        <v>68</v>
      </c>
      <c r="F27" s="24" t="s">
        <v>68</v>
      </c>
      <c r="G27" s="10" t="s">
        <v>12</v>
      </c>
      <c r="H27" s="10" t="s">
        <v>13</v>
      </c>
      <c r="I27" s="10">
        <f t="shared" ref="I27:I28" si="8">F27/E27</f>
        <v>1</v>
      </c>
      <c r="J27" s="10">
        <f t="shared" ref="J27:J28" si="9">I27*1</f>
        <v>1</v>
      </c>
    </row>
    <row r="28" spans="2:14" ht="75.75" customHeight="1" x14ac:dyDescent="0.25">
      <c r="B28" s="48">
        <v>19</v>
      </c>
      <c r="C28" s="52" t="s">
        <v>63</v>
      </c>
      <c r="D28" s="23" t="s">
        <v>53</v>
      </c>
      <c r="E28" s="24" t="s">
        <v>67</v>
      </c>
      <c r="F28" s="24" t="s">
        <v>67</v>
      </c>
      <c r="G28" s="10" t="s">
        <v>12</v>
      </c>
      <c r="H28" s="10" t="s">
        <v>13</v>
      </c>
      <c r="I28" s="10">
        <f t="shared" si="8"/>
        <v>1</v>
      </c>
      <c r="J28" s="10">
        <f t="shared" si="9"/>
        <v>1</v>
      </c>
    </row>
    <row r="29" spans="2:14" ht="33" customHeight="1" x14ac:dyDescent="0.25">
      <c r="B29" s="26"/>
      <c r="C29" s="91" t="s">
        <v>21</v>
      </c>
      <c r="D29" s="91"/>
      <c r="E29" s="91"/>
      <c r="F29" s="91"/>
      <c r="G29" s="92" t="s">
        <v>42</v>
      </c>
      <c r="H29" s="93"/>
      <c r="I29" s="94"/>
      <c r="J29" s="27">
        <f>((J10+J11+J12+J13+J14+J15+J16+J17+J18+J19+J20+J21+J22+J23+J24+J25+J27+J28)*1.5+(J26)*1)/(1*1+1.5*18)</f>
        <v>0.9995679845777603</v>
      </c>
      <c r="K29" s="46"/>
    </row>
    <row r="30" spans="2:14" ht="24" customHeight="1" x14ac:dyDescent="0.25">
      <c r="C30" s="3"/>
      <c r="D30" s="3"/>
      <c r="E30" s="3"/>
      <c r="F30" s="3"/>
      <c r="G30" s="4"/>
      <c r="H30" s="4"/>
      <c r="I30" s="4"/>
      <c r="J30" s="5"/>
    </row>
    <row r="31" spans="2:14" ht="24" customHeight="1" x14ac:dyDescent="0.25">
      <c r="B31" s="97" t="s">
        <v>94</v>
      </c>
      <c r="C31" s="68" t="s">
        <v>39</v>
      </c>
      <c r="D31" s="69"/>
      <c r="E31" s="69"/>
      <c r="F31" s="69"/>
      <c r="G31" s="69"/>
      <c r="H31" s="69"/>
      <c r="I31" s="69"/>
      <c r="J31" s="70"/>
    </row>
    <row r="32" spans="2:14" ht="123" customHeight="1" x14ac:dyDescent="0.25">
      <c r="B32" s="98"/>
      <c r="C32" s="85" t="s">
        <v>14</v>
      </c>
      <c r="D32" s="85"/>
      <c r="E32" s="38" t="s">
        <v>16</v>
      </c>
      <c r="F32" s="38" t="s">
        <v>17</v>
      </c>
      <c r="G32" s="38" t="s">
        <v>18</v>
      </c>
      <c r="H32" s="38" t="s">
        <v>19</v>
      </c>
      <c r="I32" s="38" t="s">
        <v>15</v>
      </c>
      <c r="J32" s="38" t="s">
        <v>33</v>
      </c>
    </row>
    <row r="33" spans="2:10" ht="22.5" customHeight="1" x14ac:dyDescent="0.3">
      <c r="B33" s="29" t="s">
        <v>104</v>
      </c>
      <c r="C33" s="87" t="s">
        <v>69</v>
      </c>
      <c r="D33" s="87"/>
      <c r="E33" s="87"/>
      <c r="F33" s="87"/>
      <c r="G33" s="87"/>
      <c r="H33" s="87"/>
      <c r="I33" s="87"/>
      <c r="J33" s="87"/>
    </row>
    <row r="34" spans="2:10" s="9" customFormat="1" ht="35.25" customHeight="1" x14ac:dyDescent="0.25">
      <c r="B34" s="56" t="s">
        <v>95</v>
      </c>
      <c r="C34" s="88" t="s">
        <v>127</v>
      </c>
      <c r="D34" s="89"/>
      <c r="E34" s="90"/>
      <c r="F34" s="12"/>
      <c r="G34" s="12"/>
      <c r="H34" s="12"/>
      <c r="I34" s="12"/>
      <c r="J34" s="12"/>
    </row>
    <row r="35" spans="2:10" ht="28.5" customHeight="1" x14ac:dyDescent="0.25">
      <c r="B35" s="54" t="s">
        <v>96</v>
      </c>
      <c r="C35" s="86" t="s">
        <v>72</v>
      </c>
      <c r="D35" s="86"/>
      <c r="E35" s="10">
        <v>4</v>
      </c>
      <c r="F35" s="11">
        <v>4</v>
      </c>
      <c r="G35" s="11">
        <v>0</v>
      </c>
      <c r="H35" s="11">
        <v>0</v>
      </c>
      <c r="I35" s="10">
        <v>0</v>
      </c>
      <c r="J35" s="10">
        <f>(F35*1)+(G35*0.5)+(H35*0)</f>
        <v>4</v>
      </c>
    </row>
    <row r="36" spans="2:10" ht="43.5" customHeight="1" x14ac:dyDescent="0.25">
      <c r="B36" s="54" t="s">
        <v>97</v>
      </c>
      <c r="C36" s="86" t="s">
        <v>73</v>
      </c>
      <c r="D36" s="86"/>
      <c r="E36" s="10">
        <v>4</v>
      </c>
      <c r="F36" s="11">
        <v>4</v>
      </c>
      <c r="G36" s="11">
        <v>0</v>
      </c>
      <c r="H36" s="11">
        <v>0</v>
      </c>
      <c r="I36" s="10">
        <v>0</v>
      </c>
      <c r="J36" s="10">
        <f>(F36*1)+(G36*0.5)+(H36*0)</f>
        <v>4</v>
      </c>
    </row>
    <row r="37" spans="2:10" ht="28.5" customHeight="1" x14ac:dyDescent="0.25">
      <c r="B37" s="54" t="s">
        <v>98</v>
      </c>
      <c r="C37" s="86" t="s">
        <v>74</v>
      </c>
      <c r="D37" s="86"/>
      <c r="E37" s="10">
        <v>4</v>
      </c>
      <c r="F37" s="11">
        <v>4</v>
      </c>
      <c r="G37" s="11">
        <v>0</v>
      </c>
      <c r="H37" s="11">
        <v>0</v>
      </c>
      <c r="I37" s="10">
        <v>0</v>
      </c>
      <c r="J37" s="10">
        <f>(F37*1)+(G37*0.5)+(H37*0)</f>
        <v>4</v>
      </c>
    </row>
    <row r="38" spans="2:10" ht="43.5" customHeight="1" x14ac:dyDescent="0.25">
      <c r="B38" s="54" t="s">
        <v>99</v>
      </c>
      <c r="C38" s="86" t="s">
        <v>75</v>
      </c>
      <c r="D38" s="86"/>
      <c r="E38" s="10">
        <v>4</v>
      </c>
      <c r="F38" s="11">
        <v>4</v>
      </c>
      <c r="G38" s="11">
        <v>0</v>
      </c>
      <c r="H38" s="11">
        <v>0</v>
      </c>
      <c r="I38" s="10">
        <v>0</v>
      </c>
      <c r="J38" s="10">
        <f>(F38*1)+(G38*0.5)+(H38*0)</f>
        <v>4</v>
      </c>
    </row>
    <row r="39" spans="2:10" ht="28.5" customHeight="1" x14ac:dyDescent="0.25">
      <c r="B39" s="54" t="s">
        <v>100</v>
      </c>
      <c r="C39" s="86" t="s">
        <v>76</v>
      </c>
      <c r="D39" s="86"/>
      <c r="E39" s="10">
        <v>4</v>
      </c>
      <c r="F39" s="11">
        <v>4</v>
      </c>
      <c r="G39" s="11">
        <v>0</v>
      </c>
      <c r="H39" s="11">
        <v>0</v>
      </c>
      <c r="I39" s="10">
        <v>0</v>
      </c>
      <c r="J39" s="10">
        <f>(F39*1)+(G39*0.5)+(H39*0)</f>
        <v>4</v>
      </c>
    </row>
    <row r="40" spans="2:10" ht="17.25" customHeight="1" x14ac:dyDescent="0.25">
      <c r="B40" s="54"/>
      <c r="C40" s="80" t="s">
        <v>23</v>
      </c>
      <c r="D40" s="81"/>
      <c r="E40" s="28">
        <f>E35+E36+E37+E38+E39</f>
        <v>20</v>
      </c>
      <c r="F40" s="71"/>
      <c r="G40" s="72"/>
      <c r="H40" s="72"/>
      <c r="I40" s="73"/>
      <c r="J40" s="28">
        <f>J35+J36+J37+J38+J39</f>
        <v>20</v>
      </c>
    </row>
    <row r="41" spans="2:10" ht="35.25" customHeight="1" x14ac:dyDescent="0.25">
      <c r="B41" s="56" t="s">
        <v>101</v>
      </c>
      <c r="C41" s="116" t="s">
        <v>128</v>
      </c>
      <c r="D41" s="117"/>
      <c r="E41" s="118"/>
      <c r="F41" s="13"/>
      <c r="G41" s="13"/>
      <c r="H41" s="13"/>
      <c r="I41" s="13"/>
      <c r="J41" s="13"/>
    </row>
    <row r="42" spans="2:10" ht="28.5" customHeight="1" x14ac:dyDescent="0.25">
      <c r="B42" s="54" t="s">
        <v>102</v>
      </c>
      <c r="C42" s="119" t="s">
        <v>71</v>
      </c>
      <c r="D42" s="120"/>
      <c r="E42" s="10">
        <v>4</v>
      </c>
      <c r="F42" s="11">
        <v>4</v>
      </c>
      <c r="G42" s="11">
        <v>0</v>
      </c>
      <c r="H42" s="11">
        <v>0</v>
      </c>
      <c r="I42" s="10">
        <v>0</v>
      </c>
      <c r="J42" s="10">
        <f>(F42*1)+(G42*0.5)+(H42*0)</f>
        <v>4</v>
      </c>
    </row>
    <row r="43" spans="2:10" ht="43.5" customHeight="1" x14ac:dyDescent="0.25">
      <c r="B43" s="54" t="s">
        <v>103</v>
      </c>
      <c r="C43" s="86" t="s">
        <v>70</v>
      </c>
      <c r="D43" s="86"/>
      <c r="E43" s="10">
        <v>4</v>
      </c>
      <c r="F43" s="11">
        <v>0</v>
      </c>
      <c r="G43" s="11">
        <v>0</v>
      </c>
      <c r="H43" s="11">
        <v>0</v>
      </c>
      <c r="I43" s="10">
        <v>0</v>
      </c>
      <c r="J43" s="10">
        <f>(F43*1)+(G43*0.5)+(H43*0)</f>
        <v>0</v>
      </c>
    </row>
    <row r="44" spans="2:10" ht="17.25" customHeight="1" x14ac:dyDescent="0.25">
      <c r="B44" s="54"/>
      <c r="C44" s="121" t="s">
        <v>23</v>
      </c>
      <c r="D44" s="121"/>
      <c r="E44" s="28">
        <f>E42+E43</f>
        <v>8</v>
      </c>
      <c r="F44" s="71"/>
      <c r="G44" s="72"/>
      <c r="H44" s="72"/>
      <c r="I44" s="73"/>
      <c r="J44" s="28">
        <f>J42+J43</f>
        <v>4</v>
      </c>
    </row>
    <row r="45" spans="2:10" s="9" customFormat="1" ht="29.25" customHeight="1" x14ac:dyDescent="0.25">
      <c r="B45" s="57" t="s">
        <v>105</v>
      </c>
      <c r="C45" s="84" t="s">
        <v>148</v>
      </c>
      <c r="D45" s="84"/>
      <c r="E45" s="84"/>
      <c r="F45" s="84"/>
      <c r="G45" s="84"/>
      <c r="H45" s="84"/>
      <c r="I45" s="84"/>
      <c r="J45" s="84"/>
    </row>
    <row r="46" spans="2:10" s="9" customFormat="1" ht="51.75" customHeight="1" x14ac:dyDescent="0.25">
      <c r="B46" s="56" t="s">
        <v>95</v>
      </c>
      <c r="C46" s="82" t="s">
        <v>126</v>
      </c>
      <c r="D46" s="83"/>
      <c r="E46" s="83"/>
      <c r="F46" s="12"/>
      <c r="G46" s="12"/>
      <c r="H46" s="12"/>
      <c r="I46" s="12"/>
      <c r="J46" s="12"/>
    </row>
    <row r="47" spans="2:10" ht="50.25" customHeight="1" x14ac:dyDescent="0.25">
      <c r="B47" s="54" t="s">
        <v>96</v>
      </c>
      <c r="C47" s="86" t="s">
        <v>78</v>
      </c>
      <c r="D47" s="86"/>
      <c r="E47" s="10">
        <v>1</v>
      </c>
      <c r="F47" s="11">
        <v>0</v>
      </c>
      <c r="G47" s="11">
        <v>0</v>
      </c>
      <c r="H47" s="11">
        <v>0</v>
      </c>
      <c r="I47" s="10">
        <v>1.5</v>
      </c>
      <c r="J47" s="10">
        <f t="shared" ref="J47:J61" si="10">((F47*1)+(G47*0.5)+(H47*0))*1.5</f>
        <v>0</v>
      </c>
    </row>
    <row r="48" spans="2:10" ht="51" customHeight="1" x14ac:dyDescent="0.25">
      <c r="B48" s="54" t="s">
        <v>97</v>
      </c>
      <c r="C48" s="133" t="s">
        <v>79</v>
      </c>
      <c r="D48" s="134"/>
      <c r="E48" s="10">
        <v>3</v>
      </c>
      <c r="F48" s="11">
        <v>3</v>
      </c>
      <c r="G48" s="11">
        <v>0</v>
      </c>
      <c r="H48" s="11">
        <v>0</v>
      </c>
      <c r="I48" s="10">
        <v>1.5</v>
      </c>
      <c r="J48" s="10">
        <f t="shared" si="10"/>
        <v>4.5</v>
      </c>
    </row>
    <row r="49" spans="2:10" ht="50.25" customHeight="1" x14ac:dyDescent="0.25">
      <c r="B49" s="54" t="s">
        <v>98</v>
      </c>
      <c r="C49" s="86" t="s">
        <v>80</v>
      </c>
      <c r="D49" s="86"/>
      <c r="E49" s="10">
        <v>1</v>
      </c>
      <c r="F49" s="11">
        <v>0</v>
      </c>
      <c r="G49" s="11">
        <v>0</v>
      </c>
      <c r="H49" s="11">
        <v>0</v>
      </c>
      <c r="I49" s="10">
        <v>1.5</v>
      </c>
      <c r="J49" s="10">
        <f t="shared" si="10"/>
        <v>0</v>
      </c>
    </row>
    <row r="50" spans="2:10" ht="51" customHeight="1" x14ac:dyDescent="0.25">
      <c r="B50" s="54" t="s">
        <v>99</v>
      </c>
      <c r="C50" s="133" t="s">
        <v>81</v>
      </c>
      <c r="D50" s="134"/>
      <c r="E50" s="10">
        <v>1</v>
      </c>
      <c r="F50" s="11">
        <v>0</v>
      </c>
      <c r="G50" s="11">
        <v>0</v>
      </c>
      <c r="H50" s="11">
        <v>0</v>
      </c>
      <c r="I50" s="10">
        <v>1.5</v>
      </c>
      <c r="J50" s="10">
        <f t="shared" si="10"/>
        <v>0</v>
      </c>
    </row>
    <row r="51" spans="2:10" ht="50.25" customHeight="1" x14ac:dyDescent="0.25">
      <c r="B51" s="54" t="s">
        <v>100</v>
      </c>
      <c r="C51" s="86" t="s">
        <v>82</v>
      </c>
      <c r="D51" s="86"/>
      <c r="E51" s="10">
        <v>1</v>
      </c>
      <c r="F51" s="11">
        <v>0</v>
      </c>
      <c r="G51" s="11">
        <v>0</v>
      </c>
      <c r="H51" s="11">
        <v>0</v>
      </c>
      <c r="I51" s="10">
        <v>1.5</v>
      </c>
      <c r="J51" s="10">
        <f t="shared" si="10"/>
        <v>0</v>
      </c>
    </row>
    <row r="52" spans="2:10" ht="51" customHeight="1" x14ac:dyDescent="0.25">
      <c r="B52" s="54" t="s">
        <v>106</v>
      </c>
      <c r="C52" s="133" t="s">
        <v>83</v>
      </c>
      <c r="D52" s="134"/>
      <c r="E52" s="10">
        <v>1</v>
      </c>
      <c r="F52" s="11">
        <v>0</v>
      </c>
      <c r="G52" s="11">
        <v>0</v>
      </c>
      <c r="H52" s="11">
        <v>0</v>
      </c>
      <c r="I52" s="10">
        <v>1.5</v>
      </c>
      <c r="J52" s="10">
        <f t="shared" si="10"/>
        <v>0</v>
      </c>
    </row>
    <row r="53" spans="2:10" ht="50.25" customHeight="1" x14ac:dyDescent="0.25">
      <c r="B53" s="54" t="s">
        <v>107</v>
      </c>
      <c r="C53" s="86" t="s">
        <v>84</v>
      </c>
      <c r="D53" s="86"/>
      <c r="E53" s="10">
        <v>1</v>
      </c>
      <c r="F53" s="11">
        <v>0</v>
      </c>
      <c r="G53" s="11">
        <v>0</v>
      </c>
      <c r="H53" s="11">
        <v>0</v>
      </c>
      <c r="I53" s="10">
        <v>1.5</v>
      </c>
      <c r="J53" s="10">
        <f t="shared" si="10"/>
        <v>0</v>
      </c>
    </row>
    <row r="54" spans="2:10" ht="51" customHeight="1" x14ac:dyDescent="0.25">
      <c r="B54" s="54" t="s">
        <v>108</v>
      </c>
      <c r="C54" s="133" t="s">
        <v>85</v>
      </c>
      <c r="D54" s="134"/>
      <c r="E54" s="10">
        <v>0</v>
      </c>
      <c r="F54" s="11">
        <v>0</v>
      </c>
      <c r="G54" s="11">
        <v>0</v>
      </c>
      <c r="H54" s="11">
        <v>0</v>
      </c>
      <c r="I54" s="10">
        <v>1.5</v>
      </c>
      <c r="J54" s="10">
        <f t="shared" si="10"/>
        <v>0</v>
      </c>
    </row>
    <row r="55" spans="2:10" ht="50.25" customHeight="1" x14ac:dyDescent="0.25">
      <c r="B55" s="54" t="s">
        <v>109</v>
      </c>
      <c r="C55" s="86" t="s">
        <v>86</v>
      </c>
      <c r="D55" s="86"/>
      <c r="E55" s="10">
        <v>0</v>
      </c>
      <c r="F55" s="11">
        <v>0</v>
      </c>
      <c r="G55" s="11">
        <v>0</v>
      </c>
      <c r="H55" s="11">
        <v>0</v>
      </c>
      <c r="I55" s="10">
        <v>1.5</v>
      </c>
      <c r="J55" s="10">
        <f t="shared" si="10"/>
        <v>0</v>
      </c>
    </row>
    <row r="56" spans="2:10" ht="51" customHeight="1" x14ac:dyDescent="0.25">
      <c r="B56" s="54" t="s">
        <v>110</v>
      </c>
      <c r="C56" s="133" t="s">
        <v>87</v>
      </c>
      <c r="D56" s="134"/>
      <c r="E56" s="10">
        <v>0</v>
      </c>
      <c r="F56" s="11">
        <v>0</v>
      </c>
      <c r="G56" s="11">
        <v>0</v>
      </c>
      <c r="H56" s="11">
        <v>0</v>
      </c>
      <c r="I56" s="10">
        <v>1.5</v>
      </c>
      <c r="J56" s="10">
        <f t="shared" si="10"/>
        <v>0</v>
      </c>
    </row>
    <row r="57" spans="2:10" ht="50.25" customHeight="1" x14ac:dyDescent="0.25">
      <c r="B57" s="54" t="s">
        <v>111</v>
      </c>
      <c r="C57" s="86" t="s">
        <v>88</v>
      </c>
      <c r="D57" s="86"/>
      <c r="E57" s="10">
        <v>0</v>
      </c>
      <c r="F57" s="11">
        <v>0</v>
      </c>
      <c r="G57" s="11">
        <v>0</v>
      </c>
      <c r="H57" s="11">
        <v>0</v>
      </c>
      <c r="I57" s="10">
        <v>1.5</v>
      </c>
      <c r="J57" s="10">
        <f t="shared" si="10"/>
        <v>0</v>
      </c>
    </row>
    <row r="58" spans="2:10" ht="51" customHeight="1" x14ac:dyDescent="0.25">
      <c r="B58" s="54" t="s">
        <v>112</v>
      </c>
      <c r="C58" s="133" t="s">
        <v>89</v>
      </c>
      <c r="D58" s="134"/>
      <c r="E58" s="10">
        <v>0</v>
      </c>
      <c r="F58" s="11">
        <v>0</v>
      </c>
      <c r="G58" s="11">
        <v>0</v>
      </c>
      <c r="H58" s="11">
        <v>0</v>
      </c>
      <c r="I58" s="10">
        <v>1.5</v>
      </c>
      <c r="J58" s="10">
        <f t="shared" si="10"/>
        <v>0</v>
      </c>
    </row>
    <row r="59" spans="2:10" ht="50.25" customHeight="1" x14ac:dyDescent="0.25">
      <c r="B59" s="54" t="s">
        <v>113</v>
      </c>
      <c r="C59" s="86" t="s">
        <v>90</v>
      </c>
      <c r="D59" s="86"/>
      <c r="E59" s="10">
        <v>4</v>
      </c>
      <c r="F59" s="11">
        <v>4</v>
      </c>
      <c r="G59" s="11">
        <v>0</v>
      </c>
      <c r="H59" s="11">
        <v>0</v>
      </c>
      <c r="I59" s="10">
        <v>1.5</v>
      </c>
      <c r="J59" s="10">
        <f t="shared" si="10"/>
        <v>6</v>
      </c>
    </row>
    <row r="60" spans="2:10" ht="51" customHeight="1" x14ac:dyDescent="0.25">
      <c r="B60" s="54" t="s">
        <v>114</v>
      </c>
      <c r="C60" s="133" t="s">
        <v>91</v>
      </c>
      <c r="D60" s="134"/>
      <c r="E60" s="10">
        <v>0</v>
      </c>
      <c r="F60" s="11">
        <v>0</v>
      </c>
      <c r="G60" s="11">
        <v>0</v>
      </c>
      <c r="H60" s="11">
        <v>0</v>
      </c>
      <c r="I60" s="10">
        <v>1.5</v>
      </c>
      <c r="J60" s="10">
        <f t="shared" si="10"/>
        <v>0</v>
      </c>
    </row>
    <row r="61" spans="2:10" ht="50.25" customHeight="1" x14ac:dyDescent="0.25">
      <c r="B61" s="58" t="s">
        <v>115</v>
      </c>
      <c r="C61" s="86" t="s">
        <v>92</v>
      </c>
      <c r="D61" s="86"/>
      <c r="E61" s="10">
        <v>1</v>
      </c>
      <c r="F61" s="11">
        <v>1</v>
      </c>
      <c r="G61" s="11">
        <v>0</v>
      </c>
      <c r="H61" s="11">
        <v>0</v>
      </c>
      <c r="I61" s="10">
        <v>1.5</v>
      </c>
      <c r="J61" s="10">
        <f t="shared" si="10"/>
        <v>1.5</v>
      </c>
    </row>
    <row r="62" spans="2:10" s="9" customFormat="1" ht="35.25" customHeight="1" x14ac:dyDescent="0.25">
      <c r="B62" s="59"/>
      <c r="C62" s="67" t="s">
        <v>23</v>
      </c>
      <c r="D62" s="67"/>
      <c r="E62" s="30">
        <f>SUM(E47:E61)*1.5</f>
        <v>21</v>
      </c>
      <c r="F62" s="31"/>
      <c r="G62" s="31"/>
      <c r="H62" s="31"/>
      <c r="I62" s="30"/>
      <c r="J62" s="30">
        <f>SUM(J47:J61)</f>
        <v>12</v>
      </c>
    </row>
    <row r="63" spans="2:10" s="9" customFormat="1" ht="57" customHeight="1" x14ac:dyDescent="0.25">
      <c r="B63" s="56" t="s">
        <v>101</v>
      </c>
      <c r="C63" s="82" t="s">
        <v>77</v>
      </c>
      <c r="D63" s="83"/>
      <c r="E63" s="83"/>
      <c r="F63" s="14"/>
      <c r="G63" s="14"/>
      <c r="H63" s="14"/>
      <c r="I63" s="14"/>
      <c r="J63" s="15"/>
    </row>
    <row r="64" spans="2:10" ht="44.25" customHeight="1" x14ac:dyDescent="0.25">
      <c r="B64" s="54" t="s">
        <v>102</v>
      </c>
      <c r="C64" s="86" t="s">
        <v>93</v>
      </c>
      <c r="D64" s="86"/>
      <c r="E64" s="10">
        <v>0</v>
      </c>
      <c r="F64" s="11">
        <v>0</v>
      </c>
      <c r="G64" s="11">
        <v>0</v>
      </c>
      <c r="H64" s="11">
        <v>0</v>
      </c>
      <c r="I64" s="10">
        <v>1.5</v>
      </c>
      <c r="J64" s="10">
        <f t="shared" ref="J64:J65" si="11">((F64*1)+(G64*0.5)+(H64*0))*1.5</f>
        <v>0</v>
      </c>
    </row>
    <row r="65" spans="2:11" ht="143.25" customHeight="1" x14ac:dyDescent="0.25">
      <c r="B65" s="54" t="s">
        <v>103</v>
      </c>
      <c r="C65" s="86" t="s">
        <v>130</v>
      </c>
      <c r="D65" s="86"/>
      <c r="E65" s="10">
        <v>7</v>
      </c>
      <c r="F65" s="11">
        <v>7</v>
      </c>
      <c r="G65" s="11">
        <v>0</v>
      </c>
      <c r="H65" s="11">
        <v>0</v>
      </c>
      <c r="I65" s="10">
        <v>1.5</v>
      </c>
      <c r="J65" s="10">
        <f t="shared" si="11"/>
        <v>10.5</v>
      </c>
    </row>
    <row r="66" spans="2:11" ht="118.5" customHeight="1" x14ac:dyDescent="0.25">
      <c r="B66" s="54" t="s">
        <v>116</v>
      </c>
      <c r="C66" s="86" t="s">
        <v>131</v>
      </c>
      <c r="D66" s="86"/>
      <c r="E66" s="10">
        <v>10</v>
      </c>
      <c r="F66" s="11">
        <v>10</v>
      </c>
      <c r="G66" s="11">
        <v>0</v>
      </c>
      <c r="H66" s="11">
        <v>0</v>
      </c>
      <c r="I66" s="10">
        <v>1.5</v>
      </c>
      <c r="J66" s="10">
        <f>((F66*1)+(G66*0.5)+(H66*0))*1.5</f>
        <v>15</v>
      </c>
    </row>
    <row r="67" spans="2:11" ht="82.5" customHeight="1" x14ac:dyDescent="0.25">
      <c r="B67" s="54" t="s">
        <v>117</v>
      </c>
      <c r="C67" s="86" t="s">
        <v>122</v>
      </c>
      <c r="D67" s="86"/>
      <c r="E67" s="10">
        <v>4</v>
      </c>
      <c r="F67" s="11">
        <v>4</v>
      </c>
      <c r="G67" s="11">
        <v>0</v>
      </c>
      <c r="H67" s="11">
        <v>0</v>
      </c>
      <c r="I67" s="10">
        <v>1.5</v>
      </c>
      <c r="J67" s="10">
        <f t="shared" ref="J67:J70" si="12">((F67*1)+(G67*0.5)+(H67*0))*1.5</f>
        <v>6</v>
      </c>
    </row>
    <row r="68" spans="2:11" ht="81" customHeight="1" x14ac:dyDescent="0.25">
      <c r="B68" s="54" t="s">
        <v>118</v>
      </c>
      <c r="C68" s="86" t="s">
        <v>121</v>
      </c>
      <c r="D68" s="86"/>
      <c r="E68" s="10">
        <v>4</v>
      </c>
      <c r="F68" s="11">
        <v>4</v>
      </c>
      <c r="G68" s="11">
        <v>0</v>
      </c>
      <c r="H68" s="11">
        <v>0</v>
      </c>
      <c r="I68" s="10">
        <v>1.5</v>
      </c>
      <c r="J68" s="10">
        <f t="shared" si="12"/>
        <v>6</v>
      </c>
    </row>
    <row r="69" spans="2:11" ht="82.5" customHeight="1" x14ac:dyDescent="0.25">
      <c r="B69" s="54" t="s">
        <v>119</v>
      </c>
      <c r="C69" s="86" t="s">
        <v>132</v>
      </c>
      <c r="D69" s="86"/>
      <c r="E69" s="10">
        <f>6*1.5</f>
        <v>9</v>
      </c>
      <c r="F69" s="11">
        <v>9</v>
      </c>
      <c r="G69" s="11">
        <v>0</v>
      </c>
      <c r="H69" s="11">
        <v>0</v>
      </c>
      <c r="I69" s="10">
        <v>1.5</v>
      </c>
      <c r="J69" s="10">
        <f t="shared" si="12"/>
        <v>13.5</v>
      </c>
    </row>
    <row r="70" spans="2:11" ht="159" customHeight="1" x14ac:dyDescent="0.25">
      <c r="B70" s="54" t="s">
        <v>120</v>
      </c>
      <c r="C70" s="86" t="s">
        <v>123</v>
      </c>
      <c r="D70" s="86"/>
      <c r="E70" s="10">
        <v>7</v>
      </c>
      <c r="F70" s="11">
        <v>7</v>
      </c>
      <c r="G70" s="11">
        <v>0</v>
      </c>
      <c r="H70" s="11">
        <v>0</v>
      </c>
      <c r="I70" s="10">
        <v>1.5</v>
      </c>
      <c r="J70" s="10">
        <f t="shared" si="12"/>
        <v>10.5</v>
      </c>
    </row>
    <row r="71" spans="2:11" ht="24.75" customHeight="1" x14ac:dyDescent="0.25">
      <c r="B71" s="59"/>
      <c r="C71" s="67" t="s">
        <v>23</v>
      </c>
      <c r="D71" s="67"/>
      <c r="E71" s="30">
        <f>SUM(E64:E70)*1.5</f>
        <v>61.5</v>
      </c>
      <c r="F71" s="31"/>
      <c r="G71" s="31"/>
      <c r="H71" s="31"/>
      <c r="I71" s="30"/>
      <c r="J71" s="30">
        <f>SUM(J64:J70)</f>
        <v>61.5</v>
      </c>
    </row>
    <row r="72" spans="2:11" s="9" customFormat="1" ht="46.5" customHeight="1" x14ac:dyDescent="0.25">
      <c r="B72" s="56" t="s">
        <v>125</v>
      </c>
      <c r="C72" s="82" t="s">
        <v>124</v>
      </c>
      <c r="D72" s="83"/>
      <c r="E72" s="83"/>
      <c r="F72" s="14"/>
      <c r="G72" s="14"/>
      <c r="H72" s="14"/>
      <c r="I72" s="14"/>
      <c r="J72" s="15"/>
    </row>
    <row r="73" spans="2:11" ht="42.75" customHeight="1" x14ac:dyDescent="0.25">
      <c r="B73" s="54"/>
      <c r="C73" s="119" t="s">
        <v>129</v>
      </c>
      <c r="D73" s="139"/>
      <c r="E73" s="10">
        <v>7</v>
      </c>
      <c r="F73" s="11">
        <v>7</v>
      </c>
      <c r="G73" s="11">
        <v>0</v>
      </c>
      <c r="H73" s="11">
        <v>0</v>
      </c>
      <c r="I73" s="10">
        <v>1.5</v>
      </c>
      <c r="J73" s="10">
        <f>((F73*1)+(G73*0.5)+(H73*0))*1.5</f>
        <v>10.5</v>
      </c>
    </row>
    <row r="74" spans="2:11" ht="24.75" customHeight="1" x14ac:dyDescent="0.25">
      <c r="B74" s="59"/>
      <c r="C74" s="67" t="s">
        <v>23</v>
      </c>
      <c r="D74" s="67"/>
      <c r="E74" s="30">
        <f>E73*1.5</f>
        <v>10.5</v>
      </c>
      <c r="F74" s="31"/>
      <c r="G74" s="31"/>
      <c r="H74" s="31"/>
      <c r="I74" s="30"/>
      <c r="J74" s="30">
        <f>J73</f>
        <v>10.5</v>
      </c>
    </row>
    <row r="75" spans="2:11" ht="38.25" customHeight="1" x14ac:dyDescent="0.3">
      <c r="B75" s="60"/>
      <c r="C75" s="74" t="s">
        <v>22</v>
      </c>
      <c r="D75" s="74"/>
      <c r="E75" s="74"/>
      <c r="F75" s="74"/>
      <c r="G75" s="75"/>
      <c r="H75" s="76"/>
      <c r="I75" s="77"/>
      <c r="J75" s="16">
        <f>(J74+J71+J62+J44+J40)/(E74+E71+E62+E44+E40)</f>
        <v>0.8925619834710744</v>
      </c>
    </row>
    <row r="76" spans="2:11" s="32" customFormat="1" ht="38.25" customHeight="1" x14ac:dyDescent="0.3">
      <c r="C76" s="34"/>
      <c r="D76" s="34"/>
      <c r="E76" s="34"/>
      <c r="F76" s="34"/>
      <c r="G76" s="35"/>
      <c r="H76" s="35"/>
      <c r="I76" s="35"/>
      <c r="J76" s="36"/>
    </row>
    <row r="78" spans="2:11" ht="28.5" customHeight="1" x14ac:dyDescent="0.25">
      <c r="B78" s="136" t="s">
        <v>37</v>
      </c>
      <c r="C78" s="136"/>
      <c r="D78" s="136"/>
      <c r="E78" s="136"/>
      <c r="F78" s="136"/>
      <c r="G78" s="136"/>
      <c r="H78" s="136"/>
      <c r="I78" s="136"/>
      <c r="J78" s="136"/>
    </row>
    <row r="79" spans="2:11" ht="44.25" customHeight="1" x14ac:dyDescent="0.25">
      <c r="B79" s="39" t="s">
        <v>94</v>
      </c>
      <c r="C79" s="85" t="s">
        <v>24</v>
      </c>
      <c r="D79" s="85"/>
      <c r="E79" s="85"/>
      <c r="F79" s="38" t="s">
        <v>145</v>
      </c>
      <c r="G79" s="38" t="s">
        <v>144</v>
      </c>
      <c r="H79" s="85" t="s">
        <v>26</v>
      </c>
      <c r="I79" s="85"/>
      <c r="J79" s="38" t="s">
        <v>35</v>
      </c>
      <c r="K79" s="7"/>
    </row>
    <row r="80" spans="2:11" ht="32.25" customHeight="1" x14ac:dyDescent="0.25">
      <c r="B80" s="54" t="s">
        <v>95</v>
      </c>
      <c r="C80" s="103" t="s">
        <v>146</v>
      </c>
      <c r="D80" s="104"/>
      <c r="E80" s="104"/>
      <c r="F80" s="33">
        <v>213616.79</v>
      </c>
      <c r="G80" s="33">
        <v>213616.38</v>
      </c>
      <c r="H80" s="105">
        <f>G80/F80*100</f>
        <v>99.999808067521272</v>
      </c>
      <c r="I80" s="106"/>
      <c r="J80" s="10">
        <f>G80/F80</f>
        <v>0.99999808067521279</v>
      </c>
    </row>
    <row r="81" spans="2:10" ht="31.5" customHeight="1" x14ac:dyDescent="0.25">
      <c r="B81" s="54" t="s">
        <v>101</v>
      </c>
      <c r="C81" s="101" t="s">
        <v>134</v>
      </c>
      <c r="D81" s="102"/>
      <c r="E81" s="102"/>
      <c r="F81" s="33">
        <v>183405.6</v>
      </c>
      <c r="G81" s="33">
        <v>179524.48000000001</v>
      </c>
      <c r="H81" s="105">
        <f t="shared" ref="H81:H88" si="13">G81/F81*100</f>
        <v>97.883859598616411</v>
      </c>
      <c r="I81" s="106"/>
      <c r="J81" s="10">
        <f t="shared" ref="J81:J88" si="14">G81/F81</f>
        <v>0.97883859598616407</v>
      </c>
    </row>
    <row r="82" spans="2:10" ht="32.25" customHeight="1" x14ac:dyDescent="0.25">
      <c r="B82" s="54" t="s">
        <v>125</v>
      </c>
      <c r="C82" s="101" t="s">
        <v>135</v>
      </c>
      <c r="D82" s="102"/>
      <c r="E82" s="102"/>
      <c r="F82" s="33">
        <v>1434430.84</v>
      </c>
      <c r="G82" s="33">
        <v>1365886.41</v>
      </c>
      <c r="H82" s="105">
        <f t="shared" si="13"/>
        <v>95.221489381809434</v>
      </c>
      <c r="I82" s="106"/>
      <c r="J82" s="10">
        <f t="shared" si="14"/>
        <v>0.95221489381809432</v>
      </c>
    </row>
    <row r="83" spans="2:10" ht="83.25" customHeight="1" x14ac:dyDescent="0.25">
      <c r="B83" s="54" t="s">
        <v>137</v>
      </c>
      <c r="C83" s="101" t="s">
        <v>136</v>
      </c>
      <c r="D83" s="102"/>
      <c r="E83" s="102"/>
      <c r="F83" s="33">
        <v>0</v>
      </c>
      <c r="G83" s="33">
        <v>0</v>
      </c>
      <c r="H83" s="105">
        <v>0</v>
      </c>
      <c r="I83" s="106"/>
      <c r="J83" s="10">
        <v>0</v>
      </c>
    </row>
    <row r="84" spans="2:10" ht="27" customHeight="1" x14ac:dyDescent="0.25">
      <c r="B84" s="54" t="s">
        <v>138</v>
      </c>
      <c r="C84" s="101" t="s">
        <v>149</v>
      </c>
      <c r="D84" s="102"/>
      <c r="E84" s="102"/>
      <c r="F84" s="33">
        <v>2760</v>
      </c>
      <c r="G84" s="33">
        <v>2760</v>
      </c>
      <c r="H84" s="105">
        <f t="shared" si="13"/>
        <v>100</v>
      </c>
      <c r="I84" s="106"/>
      <c r="J84" s="10">
        <f t="shared" si="14"/>
        <v>1</v>
      </c>
    </row>
    <row r="85" spans="2:10" ht="37.5" customHeight="1" x14ac:dyDescent="0.25">
      <c r="B85" s="54" t="s">
        <v>139</v>
      </c>
      <c r="C85" s="101" t="s">
        <v>133</v>
      </c>
      <c r="D85" s="102"/>
      <c r="E85" s="102"/>
      <c r="F85" s="33">
        <v>983569.3</v>
      </c>
      <c r="G85" s="33">
        <v>919850.69</v>
      </c>
      <c r="H85" s="105">
        <f t="shared" si="13"/>
        <v>93.521695929305636</v>
      </c>
      <c r="I85" s="106"/>
      <c r="J85" s="10">
        <f t="shared" si="14"/>
        <v>0.93521695929305637</v>
      </c>
    </row>
    <row r="86" spans="2:10" ht="32.25" customHeight="1" x14ac:dyDescent="0.25">
      <c r="B86" s="54" t="s">
        <v>140</v>
      </c>
      <c r="C86" s="101" t="s">
        <v>142</v>
      </c>
      <c r="D86" s="102"/>
      <c r="E86" s="102"/>
      <c r="F86" s="33">
        <v>825577.71</v>
      </c>
      <c r="G86" s="33">
        <v>788808.45</v>
      </c>
      <c r="H86" s="105">
        <f t="shared" si="13"/>
        <v>95.5462387665481</v>
      </c>
      <c r="I86" s="106"/>
      <c r="J86" s="10">
        <f t="shared" si="14"/>
        <v>0.95546238766548097</v>
      </c>
    </row>
    <row r="87" spans="2:10" ht="44.25" customHeight="1" x14ac:dyDescent="0.25">
      <c r="B87" s="54" t="s">
        <v>141</v>
      </c>
      <c r="C87" s="101" t="s">
        <v>143</v>
      </c>
      <c r="D87" s="102"/>
      <c r="E87" s="102"/>
      <c r="F87" s="33">
        <v>120680.56</v>
      </c>
      <c r="G87" s="33">
        <v>118347.54</v>
      </c>
      <c r="H87" s="105">
        <f t="shared" si="13"/>
        <v>98.06678059830017</v>
      </c>
      <c r="I87" s="106"/>
      <c r="J87" s="10">
        <f t="shared" si="14"/>
        <v>0.98066780598300174</v>
      </c>
    </row>
    <row r="88" spans="2:10" ht="32.25" customHeight="1" x14ac:dyDescent="0.25">
      <c r="B88" s="55"/>
      <c r="C88" s="131" t="s">
        <v>147</v>
      </c>
      <c r="D88" s="132"/>
      <c r="E88" s="132"/>
      <c r="F88" s="6">
        <f>SUM(F80:F87)</f>
        <v>3764040.8000000003</v>
      </c>
      <c r="G88" s="6">
        <f>SUM(G80:G87)</f>
        <v>3588793.95</v>
      </c>
      <c r="H88" s="127">
        <f t="shared" si="13"/>
        <v>95.34418303861105</v>
      </c>
      <c r="I88" s="128"/>
      <c r="J88" s="64">
        <f t="shared" si="14"/>
        <v>0.95344183038611052</v>
      </c>
    </row>
    <row r="89" spans="2:10" ht="36" customHeight="1" x14ac:dyDescent="0.25">
      <c r="B89" s="18"/>
      <c r="C89" s="110" t="s">
        <v>38</v>
      </c>
      <c r="D89" s="111"/>
      <c r="E89" s="111"/>
      <c r="F89" s="112"/>
      <c r="G89" s="113"/>
      <c r="H89" s="114"/>
      <c r="I89" s="115"/>
      <c r="J89" s="16">
        <f>0.5*((G80+G81+G82+G83+G84+G85+G86+G87)/(F80+F81+F82+F83+F84+F85+F86+F87))+(0.5*(G88/F88))</f>
        <v>0.95344183038611052</v>
      </c>
    </row>
    <row r="90" spans="2:10" s="32" customFormat="1" ht="36" customHeight="1" x14ac:dyDescent="0.25">
      <c r="B90" s="40"/>
      <c r="C90" s="41"/>
      <c r="D90" s="41"/>
      <c r="E90" s="41"/>
      <c r="F90" s="41"/>
      <c r="G90" s="42"/>
      <c r="H90" s="42"/>
      <c r="I90" s="42"/>
      <c r="J90" s="36"/>
    </row>
    <row r="92" spans="2:10" x14ac:dyDescent="0.25">
      <c r="C92" s="136" t="s">
        <v>36</v>
      </c>
      <c r="D92" s="136"/>
      <c r="E92" s="136"/>
      <c r="F92" s="136"/>
      <c r="G92" s="136"/>
      <c r="H92" s="136"/>
      <c r="I92" s="136"/>
      <c r="J92" s="136"/>
    </row>
    <row r="93" spans="2:10" x14ac:dyDescent="0.25">
      <c r="C93" s="136"/>
      <c r="D93" s="136"/>
      <c r="E93" s="136"/>
      <c r="F93" s="136"/>
      <c r="G93" s="136"/>
      <c r="H93" s="136"/>
      <c r="I93" s="136"/>
      <c r="J93" s="136"/>
    </row>
    <row r="94" spans="2:10" ht="30" customHeight="1" x14ac:dyDescent="0.25">
      <c r="C94" s="85" t="s">
        <v>27</v>
      </c>
      <c r="D94" s="85"/>
      <c r="E94" s="85"/>
      <c r="F94" s="85" t="s">
        <v>31</v>
      </c>
      <c r="G94" s="85"/>
      <c r="H94" s="85" t="s">
        <v>32</v>
      </c>
      <c r="I94" s="85"/>
      <c r="J94" s="17"/>
    </row>
    <row r="95" spans="2:10" ht="64.5" customHeight="1" x14ac:dyDescent="0.25">
      <c r="C95" s="107" t="s">
        <v>28</v>
      </c>
      <c r="D95" s="108"/>
      <c r="E95" s="108"/>
      <c r="F95" s="109">
        <v>1</v>
      </c>
      <c r="G95" s="109"/>
      <c r="H95" s="109">
        <v>0</v>
      </c>
      <c r="I95" s="109"/>
      <c r="J95" s="1">
        <f>H95/F95</f>
        <v>0</v>
      </c>
    </row>
    <row r="96" spans="2:10" ht="50.25" customHeight="1" x14ac:dyDescent="0.25">
      <c r="C96" s="107" t="s">
        <v>29</v>
      </c>
      <c r="D96" s="108"/>
      <c r="E96" s="108"/>
      <c r="F96" s="109">
        <v>1</v>
      </c>
      <c r="G96" s="109"/>
      <c r="H96" s="109">
        <v>1</v>
      </c>
      <c r="I96" s="109"/>
      <c r="J96" s="1">
        <f t="shared" ref="J96:J97" si="15">H96/F96</f>
        <v>1</v>
      </c>
    </row>
    <row r="97" spans="3:10" ht="110.25" customHeight="1" x14ac:dyDescent="0.25">
      <c r="C97" s="107" t="s">
        <v>30</v>
      </c>
      <c r="D97" s="108"/>
      <c r="E97" s="108"/>
      <c r="F97" s="109">
        <v>1</v>
      </c>
      <c r="G97" s="109"/>
      <c r="H97" s="109">
        <v>1</v>
      </c>
      <c r="I97" s="109"/>
      <c r="J97" s="1">
        <f t="shared" si="15"/>
        <v>1</v>
      </c>
    </row>
    <row r="98" spans="3:10" ht="32.25" customHeight="1" x14ac:dyDescent="0.3">
      <c r="C98" s="129" t="s">
        <v>25</v>
      </c>
      <c r="D98" s="129"/>
      <c r="E98" s="129"/>
      <c r="F98" s="129"/>
      <c r="G98" s="130"/>
      <c r="H98" s="130"/>
      <c r="I98" s="130"/>
      <c r="J98" s="63">
        <f>(J95+J96+J97)/3</f>
        <v>0.66666666666666663</v>
      </c>
    </row>
    <row r="99" spans="3:10" s="32" customFormat="1" ht="32.25" customHeight="1" x14ac:dyDescent="0.25">
      <c r="C99" s="43"/>
      <c r="D99" s="43"/>
      <c r="E99" s="43"/>
      <c r="F99" s="43"/>
      <c r="G99" s="44"/>
      <c r="H99" s="44"/>
      <c r="I99" s="44"/>
      <c r="J99" s="45"/>
    </row>
    <row r="101" spans="3:10" x14ac:dyDescent="0.25">
      <c r="C101" s="137" t="s">
        <v>41</v>
      </c>
      <c r="D101" s="137"/>
      <c r="E101" s="137"/>
      <c r="F101" s="137"/>
      <c r="G101" s="137"/>
      <c r="H101" s="137"/>
      <c r="I101" s="137"/>
      <c r="J101" s="137"/>
    </row>
    <row r="102" spans="3:10" x14ac:dyDescent="0.25">
      <c r="C102" s="138"/>
      <c r="D102" s="138"/>
      <c r="E102" s="138"/>
      <c r="F102" s="138"/>
      <c r="G102" s="138"/>
      <c r="H102" s="138"/>
      <c r="I102" s="138"/>
      <c r="J102" s="138"/>
    </row>
    <row r="103" spans="3:10" ht="15" customHeight="1" x14ac:dyDescent="0.25">
      <c r="C103" s="126" t="s">
        <v>40</v>
      </c>
      <c r="D103" s="126"/>
      <c r="E103" s="126"/>
      <c r="F103" s="126"/>
      <c r="G103" s="126"/>
      <c r="H103" s="122">
        <f>((0.6*J29)+(0.1*J75)+(0.2*J89)+(0.1*J98))*100</f>
        <v>94.635202183765244</v>
      </c>
      <c r="I103" s="123"/>
      <c r="J103" s="123"/>
    </row>
    <row r="104" spans="3:10" ht="15" customHeight="1" x14ac:dyDescent="0.25">
      <c r="C104" s="126"/>
      <c r="D104" s="126"/>
      <c r="E104" s="126"/>
      <c r="F104" s="126"/>
      <c r="G104" s="126"/>
      <c r="H104" s="122"/>
      <c r="I104" s="123"/>
      <c r="J104" s="123"/>
    </row>
    <row r="105" spans="3:10" x14ac:dyDescent="0.25">
      <c r="C105" s="126"/>
      <c r="D105" s="126"/>
      <c r="E105" s="126"/>
      <c r="F105" s="126"/>
      <c r="G105" s="126"/>
      <c r="H105" s="32"/>
      <c r="I105" s="32"/>
      <c r="J105" s="32"/>
    </row>
    <row r="106" spans="3:10" x14ac:dyDescent="0.25">
      <c r="C106" s="126"/>
      <c r="D106" s="126"/>
      <c r="E106" s="126"/>
      <c r="F106" s="126"/>
      <c r="G106" s="126"/>
      <c r="H106" s="124" t="s">
        <v>150</v>
      </c>
      <c r="I106" s="125"/>
      <c r="J106" s="125"/>
    </row>
    <row r="107" spans="3:10" x14ac:dyDescent="0.25">
      <c r="C107" s="126"/>
      <c r="D107" s="126"/>
      <c r="E107" s="126"/>
      <c r="F107" s="126"/>
      <c r="G107" s="126"/>
      <c r="H107" s="124"/>
      <c r="I107" s="125"/>
      <c r="J107" s="125"/>
    </row>
    <row r="108" spans="3:10" x14ac:dyDescent="0.25">
      <c r="C108" s="126"/>
      <c r="D108" s="126"/>
      <c r="E108" s="126"/>
      <c r="F108" s="126"/>
      <c r="G108" s="126"/>
      <c r="H108" s="124"/>
      <c r="I108" s="125"/>
      <c r="J108" s="125"/>
    </row>
    <row r="112" spans="3:10" ht="18.75" x14ac:dyDescent="0.25">
      <c r="C112" s="61" t="s">
        <v>161</v>
      </c>
    </row>
    <row r="113" spans="3:3" ht="18.75" x14ac:dyDescent="0.25">
      <c r="C113" s="61"/>
    </row>
    <row r="114" spans="3:3" ht="18.75" x14ac:dyDescent="0.25">
      <c r="C114" s="61"/>
    </row>
    <row r="115" spans="3:3" ht="18.75" x14ac:dyDescent="0.25">
      <c r="C115" s="61" t="s">
        <v>164</v>
      </c>
    </row>
    <row r="116" spans="3:3" x14ac:dyDescent="0.25">
      <c r="C116" s="62" t="s">
        <v>162</v>
      </c>
    </row>
    <row r="117" spans="3:3" x14ac:dyDescent="0.25">
      <c r="C117" s="62" t="s">
        <v>163</v>
      </c>
    </row>
  </sheetData>
  <mergeCells count="105">
    <mergeCell ref="B6:B8"/>
    <mergeCell ref="B31:B32"/>
    <mergeCell ref="C70:D70"/>
    <mergeCell ref="B78:J78"/>
    <mergeCell ref="C92:J93"/>
    <mergeCell ref="C101:J102"/>
    <mergeCell ref="C59:D59"/>
    <mergeCell ref="C60:D60"/>
    <mergeCell ref="C55:D55"/>
    <mergeCell ref="C56:D56"/>
    <mergeCell ref="C57:D57"/>
    <mergeCell ref="C58:D58"/>
    <mergeCell ref="C61:D61"/>
    <mergeCell ref="C62:D62"/>
    <mergeCell ref="C66:D66"/>
    <mergeCell ref="C65:D65"/>
    <mergeCell ref="C67:D67"/>
    <mergeCell ref="C68:D68"/>
    <mergeCell ref="C35:D35"/>
    <mergeCell ref="C36:D36"/>
    <mergeCell ref="C37:D37"/>
    <mergeCell ref="C38:D38"/>
    <mergeCell ref="C72:E72"/>
    <mergeCell ref="C73:D73"/>
    <mergeCell ref="F44:I44"/>
    <mergeCell ref="C44:D44"/>
    <mergeCell ref="H103:J104"/>
    <mergeCell ref="H106:J108"/>
    <mergeCell ref="C103:G108"/>
    <mergeCell ref="H87:I87"/>
    <mergeCell ref="H88:I88"/>
    <mergeCell ref="C98:F98"/>
    <mergeCell ref="G98:I98"/>
    <mergeCell ref="H96:I96"/>
    <mergeCell ref="H97:I97"/>
    <mergeCell ref="C97:E97"/>
    <mergeCell ref="F97:G97"/>
    <mergeCell ref="C88:E88"/>
    <mergeCell ref="H79:I79"/>
    <mergeCell ref="H80:I80"/>
    <mergeCell ref="H81:I81"/>
    <mergeCell ref="H82:I82"/>
    <mergeCell ref="H83:I83"/>
    <mergeCell ref="H85:I85"/>
    <mergeCell ref="H84:I84"/>
    <mergeCell ref="C47:D47"/>
    <mergeCell ref="C48:D48"/>
    <mergeCell ref="C49:D49"/>
    <mergeCell ref="H86:I86"/>
    <mergeCell ref="C96:E96"/>
    <mergeCell ref="F94:G94"/>
    <mergeCell ref="F95:G95"/>
    <mergeCell ref="F96:G96"/>
    <mergeCell ref="C89:F89"/>
    <mergeCell ref="G89:I89"/>
    <mergeCell ref="C94:E94"/>
    <mergeCell ref="C95:E95"/>
    <mergeCell ref="H94:I94"/>
    <mergeCell ref="H95:I95"/>
    <mergeCell ref="D7:D8"/>
    <mergeCell ref="C83:E83"/>
    <mergeCell ref="C84:E84"/>
    <mergeCell ref="C85:E85"/>
    <mergeCell ref="C86:E86"/>
    <mergeCell ref="C87:E87"/>
    <mergeCell ref="C79:E79"/>
    <mergeCell ref="C80:E80"/>
    <mergeCell ref="C81:E81"/>
    <mergeCell ref="C82:E82"/>
    <mergeCell ref="C41:E41"/>
    <mergeCell ref="C43:D43"/>
    <mergeCell ref="C42:D42"/>
    <mergeCell ref="C50:D50"/>
    <mergeCell ref="C51:D51"/>
    <mergeCell ref="C52:D52"/>
    <mergeCell ref="C53:D53"/>
    <mergeCell ref="C54:D54"/>
    <mergeCell ref="C71:D71"/>
    <mergeCell ref="C63:E63"/>
    <mergeCell ref="C69:D69"/>
    <mergeCell ref="C64:D64"/>
    <mergeCell ref="E7:F7"/>
    <mergeCell ref="C74:D74"/>
    <mergeCell ref="C31:J31"/>
    <mergeCell ref="F40:I40"/>
    <mergeCell ref="C75:F75"/>
    <mergeCell ref="G75:I75"/>
    <mergeCell ref="C2:J2"/>
    <mergeCell ref="C5:J5"/>
    <mergeCell ref="C6:J6"/>
    <mergeCell ref="C40:D40"/>
    <mergeCell ref="C46:E46"/>
    <mergeCell ref="C45:J45"/>
    <mergeCell ref="C32:D32"/>
    <mergeCell ref="C39:D39"/>
    <mergeCell ref="C33:J33"/>
    <mergeCell ref="C34:E34"/>
    <mergeCell ref="C29:F29"/>
    <mergeCell ref="G29:I29"/>
    <mergeCell ref="G7:G8"/>
    <mergeCell ref="H7:H8"/>
    <mergeCell ref="I7:I8"/>
    <mergeCell ref="J7:J8"/>
    <mergeCell ref="C3:J3"/>
    <mergeCell ref="C7:C8"/>
  </mergeCells>
  <pageMargins left="0.31496062992125984" right="0.31496062992125984" top="0.15748031496062992" bottom="0.35433070866141736" header="0.31496062992125984" footer="0.31496062992125984"/>
  <pageSetup paperSize="9" scale="68" fitToHeight="0" orientation="landscape" r:id="rId1"/>
  <rowBreaks count="7" manualBreakCount="7">
    <brk id="16" max="16383" man="1"/>
    <brk id="30" max="16383" man="1"/>
    <brk id="49" max="16383" man="1"/>
    <brk id="62" max="16383" man="1"/>
    <brk id="69" max="9" man="1"/>
    <brk id="75" max="16383" man="1"/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Золотых Валентина Сергеевна</dc:creator>
  <cp:lastModifiedBy>Сигитова Елена Сергеевна</cp:lastModifiedBy>
  <cp:lastPrinted>2025-03-23T02:56:39Z</cp:lastPrinted>
  <dcterms:created xsi:type="dcterms:W3CDTF">2025-02-05T00:12:03Z</dcterms:created>
  <dcterms:modified xsi:type="dcterms:W3CDTF">2025-03-23T03:01:05Z</dcterms:modified>
</cp:coreProperties>
</file>